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55" windowHeight="3165" tabRatio="760" activeTab="3"/>
  </bookViews>
  <sheets>
    <sheet name="M050(9-1)" sheetId="1" r:id="rId1"/>
    <sheet name="M051(9-2)" sheetId="2" r:id="rId2"/>
    <sheet name="M052(9-3)" sheetId="3" r:id="rId3"/>
    <sheet name="M053(9-4)" sheetId="4" r:id="rId4"/>
    <sheet name="M054(9-5)" sheetId="5" r:id="rId5"/>
    <sheet name="M055(9-6)" sheetId="6" r:id="rId6"/>
    <sheet name="M056(9-7)" sheetId="7" r:id="rId7"/>
    <sheet name="M057(9-8)" sheetId="8" r:id="rId8"/>
    <sheet name="M058(9-9)" sheetId="9" r:id="rId9"/>
    <sheet name="M059(9-10)" sheetId="10" r:id="rId10"/>
    <sheet name="M060(9-11)" sheetId="11" r:id="rId11"/>
  </sheets>
  <definedNames>
    <definedName name="_xlnm.Print_Area" localSheetId="2">'M052(9-3)'!$A$1:$J$40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<sst xmlns="http://schemas.openxmlformats.org/spreadsheetml/2006/main" count="614" uniqueCount="235">
  <si>
    <t>中華民國</t>
  </si>
  <si>
    <t>-</t>
  </si>
  <si>
    <t>資料來源：經濟部礦務局。</t>
  </si>
  <si>
    <t>單位：件</t>
  </si>
  <si>
    <t>平均投保
人        數</t>
  </si>
  <si>
    <t>病、殘廢、死亡之類型</t>
  </si>
  <si>
    <t>殘廢、死亡之類型(續)</t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</si>
  <si>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</si>
  <si>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</si>
  <si>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</si>
  <si>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</si>
  <si>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</si>
  <si>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</si>
  <si>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r>
      <t>被</t>
    </r>
    <r>
      <rPr>
        <sz val="9"/>
        <rFont val="Times New Roman"/>
        <family val="1"/>
      </rPr>
      <t xml:space="preserve">                         </t>
    </r>
    <r>
      <rPr>
        <sz val="9"/>
        <rFont val="新細明體"/>
        <family val="1"/>
      </rPr>
      <t>撞
(6)</t>
    </r>
  </si>
  <si>
    <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夾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捲
(7)</t>
    </r>
  </si>
  <si>
    <r>
      <t>踩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踏
(9)</t>
    </r>
  </si>
  <si>
    <r>
      <t>溺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水
(10)</t>
    </r>
  </si>
  <si>
    <t>與高溫、低溫之接觸
(11)</t>
  </si>
  <si>
    <r>
      <t>不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當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作
(17)</t>
    </r>
  </si>
  <si>
    <r>
      <t>其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他
(18)</t>
    </r>
  </si>
  <si>
    <r>
      <t>無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法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者
(19)</t>
    </r>
  </si>
  <si>
    <r>
      <t>鐵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公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故
(20)</t>
    </r>
  </si>
  <si>
    <r>
      <t>其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故
(21)</t>
    </r>
  </si>
  <si>
    <t>製造業</t>
  </si>
  <si>
    <t>水電燃氣業</t>
  </si>
  <si>
    <t>營造業</t>
  </si>
  <si>
    <t>批發及零售業</t>
  </si>
  <si>
    <t>住宿及餐飲業</t>
  </si>
  <si>
    <t>其他服務業</t>
  </si>
  <si>
    <t>公共行政業</t>
  </si>
  <si>
    <t>資料來源：勞工保險局。
說        明：以給付當年為準。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</si>
  <si>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</si>
  <si>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</si>
  <si>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墜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滾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(1)</t>
    </r>
  </si>
  <si>
    <r>
      <t>跌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倒
(2)</t>
    </r>
  </si>
  <si>
    <r>
      <t>衝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撞
(3)</t>
    </r>
  </si>
  <si>
    <r>
      <t>物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(4)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</si>
  <si>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倒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
(5)</t>
    </r>
  </si>
  <si>
    <r>
      <t>與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觸
(12)</t>
    </r>
  </si>
  <si>
    <r>
      <t>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電
</t>
    </r>
    <r>
      <rPr>
        <sz val="8"/>
        <rFont val="Times New Roman"/>
        <family val="1"/>
      </rPr>
      <t>(13)</t>
    </r>
  </si>
  <si>
    <r>
      <t>爆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炸
(14)</t>
    </r>
  </si>
  <si>
    <r>
      <t>物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裂
(15)</t>
    </r>
  </si>
  <si>
    <r>
      <t>火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災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</si>
  <si>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</si>
  <si>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</si>
  <si>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</si>
  <si>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</si>
  <si>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</si>
  <si>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</si>
  <si>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</si>
  <si>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</si>
  <si>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</si>
  <si>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</si>
  <si>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</si>
  <si>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</si>
  <si>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</si>
  <si>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</si>
  <si>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運輸、倉儲及通信業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</si>
  <si>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</si>
  <si>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</si>
  <si>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</si>
  <si>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</si>
  <si>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</si>
  <si>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</si>
  <si>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</si>
  <si>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 </t>
  </si>
  <si>
    <t>行        業        別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</si>
  <si>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</si>
  <si>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</si>
  <si>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</si>
  <si>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</si>
  <si>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</si>
  <si>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</si>
  <si>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</si>
  <si>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</si>
  <si>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</si>
  <si>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</si>
  <si>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</si>
  <si>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</si>
  <si>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</si>
  <si>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</si>
  <si>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</si>
  <si>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</t>
  </si>
  <si>
    <t>行        業        別</t>
  </si>
  <si>
    <t>職      業      傷      害      千      人      率
(0/00)</t>
  </si>
  <si>
    <t>全產業</t>
  </si>
  <si>
    <t>農林漁牧業</t>
  </si>
  <si>
    <t>金融及保險業</t>
  </si>
  <si>
    <t>不動產及租賃業</t>
  </si>
  <si>
    <t>教育服務業</t>
  </si>
  <si>
    <t>行    業    別</t>
  </si>
  <si>
    <t>職        業         傷         害         人          次</t>
  </si>
  <si>
    <t>總      計</t>
  </si>
  <si>
    <t>傷      病</t>
  </si>
  <si>
    <t>殘      廢</t>
  </si>
  <si>
    <t>死      亡</t>
  </si>
  <si>
    <t>運輸、倉儲及通信業</t>
  </si>
  <si>
    <t>礦業及土石採取業</t>
  </si>
  <si>
    <t>專業、科學及技術服務業</t>
  </si>
  <si>
    <t>醫療保健及社會福利服務業</t>
  </si>
  <si>
    <t>文化、運動及休閒服務業</t>
  </si>
  <si>
    <t>職    業    傷    害    千    人    率  (0/00)</t>
  </si>
  <si>
    <t>說明：1.表中括弧()內數字係工作場所發生之保險給付人次及千人率，不包含交通事故。表中未括弧者表示勞工保險給付人次及
              千人率，包含交通事故。
           2.表中傷病不包含職業病之傷病。
           3.以給付當年為準。</t>
  </si>
  <si>
    <t>年       別</t>
  </si>
  <si>
    <t xml:space="preserve">資料來源：勞工保險局。
說明：1.本表各業包括農林漁牧業，礦業及土石採取業，製造業，水電燃氣業，營造業，批發及零售業，住宿及 餐飲業，運
               輸、倉儲及通信業，金融及保險業，不動產及租賃業，專業、科學及技術服務業，教育服務 業，醫療保健及社會福
               利服務業，文化、運動及休閒服務業，其他服務業，公共行政業。
           2.表中括弧()內數字係工作場所發生之保險給付人次及千人率，不包含交通事故。
           3.表中未括弧者表示勞工保險給付人次及千人率，包含交通事故。
           4.表中傷病不包含職業病之傷病。
           5.以給付當年為準。
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</si>
  <si>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</si>
  <si>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</si>
  <si>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</si>
  <si>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</si>
  <si>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</si>
  <si>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</si>
  <si>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</si>
  <si>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亡</t>
    </r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</si>
  <si>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</si>
  <si>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
（人）</t>
    </r>
  </si>
  <si>
    <r>
      <t>坑</t>
    </r>
    <r>
      <rPr>
        <sz val="8"/>
        <rFont val="Times New Roman"/>
        <family val="1"/>
      </rPr>
      <t xml:space="preserve">                                                         </t>
    </r>
    <r>
      <rPr>
        <sz val="8"/>
        <rFont val="新細明體"/>
        <family val="1"/>
      </rPr>
      <t>內</t>
    </r>
  </si>
  <si>
    <r>
      <t>年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量
（公噸）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</si>
  <si>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萬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噸
死     亡     率</t>
    </r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</si>
  <si>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保
礦  工  人  數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</si>
  <si>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
千   人   率
(0/00)</t>
    </r>
  </si>
  <si>
    <t xml:space="preserve">    批 發 及 零 售 業</t>
  </si>
  <si>
    <t xml:space="preserve">    住 宿 及 餐 飲 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</si>
  <si>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</si>
  <si>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</si>
  <si>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</si>
  <si>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</si>
  <si>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</si>
  <si>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</si>
  <si>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</si>
  <si>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</si>
  <si>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</si>
  <si>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</si>
  <si>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</si>
  <si>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</si>
  <si>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</si>
  <si>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公   共   行   政   業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</si>
  <si>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歷年來煤礦災害每產百萬噸勞工死亡率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</si>
  <si>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-10 歷年來運輸倉儲及通信業勞工職業傷害人次及千人率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</si>
  <si>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-8 歷年來水電燃氣業勞工職業傷害人次及千人率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</si>
  <si>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-7 歷年來製造業勞工職業傷害人次及千人率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</si>
  <si>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-6 歷年來礦業及土石採取業勞工職業傷害人次及千人率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</si>
  <si>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-5  歷年來農、林、漁、牧業勞工職業傷害人次及千人率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</si>
  <si>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-4 歷年來全產業勞工職業傷害人次及千人率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</si>
  <si>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-3 勞工職業傷害人次及千人率按行業別分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</si>
  <si>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 勞工職業傷害傷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</si>
  <si>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-9 歷年來營造業勞工職業傷害人次及千人率</t>
    </r>
  </si>
  <si>
    <t xml:space="preserve">   -215-</t>
  </si>
  <si>
    <t xml:space="preserve">  -205-</t>
  </si>
  <si>
    <r>
      <t>被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擦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傷
(8)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</si>
  <si>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 勞工職業病傷</t>
    </r>
  </si>
  <si>
    <t>病、殘廢、死亡之成因</t>
  </si>
  <si>
    <r>
      <t xml:space="preserve">表 </t>
    </r>
    <r>
      <rPr>
        <sz val="12"/>
        <rFont val="新細明體"/>
        <family val="1"/>
      </rPr>
      <t>9-</t>
    </r>
    <r>
      <rPr>
        <sz val="12"/>
        <rFont val="新細明體"/>
        <family val="1"/>
      </rPr>
      <t>2 勞工職業病傷病、</t>
    </r>
  </si>
  <si>
    <t>殘廢、死亡之類型(續)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</si>
  <si>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</si>
  <si>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</si>
  <si>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眼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睛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(1)</t>
    </r>
  </si>
  <si>
    <r>
      <t>游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輻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射
(2)</t>
    </r>
  </si>
  <si>
    <r>
      <t>異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壓
(3)</t>
    </r>
  </si>
  <si>
    <r>
      <t>異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度
(4)</t>
    </r>
  </si>
  <si>
    <t>噪音引起之聽力損失
(5)</t>
  </si>
  <si>
    <t>行        業        別</t>
  </si>
  <si>
    <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體
(12)</t>
    </r>
  </si>
  <si>
    <r>
      <t>生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 xml:space="preserve">害
</t>
    </r>
    <r>
      <rPr>
        <sz val="8"/>
        <rFont val="Times New Roman"/>
        <family val="1"/>
      </rPr>
      <t>(13)</t>
    </r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</si>
  <si>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喘、過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敏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炎
(14)</t>
    </r>
  </si>
  <si>
    <r>
      <t>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
(15)</t>
    </r>
  </si>
  <si>
    <r>
      <t>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</si>
  <si>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</si>
  <si>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</si>
  <si>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</si>
  <si>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</si>
  <si>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</si>
  <si>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</si>
  <si>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r>
      <t>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下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痛
(6)</t>
    </r>
  </si>
  <si>
    <r>
      <t>振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病
(7)</t>
    </r>
  </si>
  <si>
    <r>
      <t>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病
(8)</t>
    </r>
  </si>
  <si>
    <r>
      <t>缺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症
(9)</t>
    </r>
  </si>
  <si>
    <r>
      <t>鉛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物
(10)</t>
    </r>
  </si>
  <si>
    <t>其他重金屬及其化合物
(11)</t>
  </si>
  <si>
    <r>
      <t>石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棉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症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其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併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發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症
(17)</t>
    </r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</si>
  <si>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皮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膚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
(18)</t>
    </r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</si>
  <si>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關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症
(19)</t>
    </r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</si>
  <si>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者
(20)</t>
    </r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</si>
  <si>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</si>
  <si>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</si>
  <si>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</si>
  <si>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</si>
  <si>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</si>
  <si>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</si>
  <si>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t>資料來源：勞工保險局。
說        明：以給付當年為準。</t>
  </si>
  <si>
    <r>
      <t>腦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心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病
(21)</t>
    </r>
  </si>
  <si>
    <t>民國84年</t>
  </si>
  <si>
    <t>民國85年</t>
  </si>
  <si>
    <t>民國86年</t>
  </si>
  <si>
    <t>民國87年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</si>
  <si>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</si>
  <si>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</si>
  <si>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</si>
  <si>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</si>
  <si>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</si>
  <si>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</si>
  <si>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</si>
  <si>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民國95年</t>
  </si>
  <si>
    <t>民國84年</t>
  </si>
  <si>
    <t>民國85年</t>
  </si>
  <si>
    <t>民國86年</t>
  </si>
  <si>
    <t>民國87年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</si>
  <si>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</si>
  <si>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</si>
  <si>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</si>
  <si>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</si>
  <si>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</si>
  <si>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</si>
  <si>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</si>
  <si>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民國95年</t>
  </si>
  <si>
    <r>
      <t xml:space="preserve"> </t>
    </r>
    <r>
      <rPr>
        <sz val="9"/>
        <rFont val="新細明體"/>
        <family val="1"/>
      </rPr>
      <t>-204-</t>
    </r>
  </si>
  <si>
    <t xml:space="preserve">  -206-</t>
  </si>
  <si>
    <t xml:space="preserve">  -207-</t>
  </si>
  <si>
    <r>
      <t xml:space="preserve"> </t>
    </r>
    <r>
      <rPr>
        <sz val="9"/>
        <rFont val="新細明體"/>
        <family val="1"/>
      </rPr>
      <t>-208-</t>
    </r>
  </si>
  <si>
    <r>
      <t xml:space="preserve"> </t>
    </r>
    <r>
      <rPr>
        <sz val="8"/>
        <rFont val="新細明體"/>
        <family val="1"/>
      </rPr>
      <t xml:space="preserve"> -209-</t>
    </r>
  </si>
  <si>
    <t xml:space="preserve">  -210-</t>
  </si>
  <si>
    <t xml:space="preserve">  -211-</t>
  </si>
  <si>
    <t xml:space="preserve"> -212-</t>
  </si>
  <si>
    <t xml:space="preserve">  -213-</t>
  </si>
  <si>
    <t xml:space="preserve">   -214-</t>
  </si>
  <si>
    <r>
      <t xml:space="preserve"> </t>
    </r>
    <r>
      <rPr>
        <sz val="9"/>
        <rFont val="新細明體"/>
        <family val="1"/>
      </rPr>
      <t xml:space="preserve"> -216-</t>
    </r>
  </si>
  <si>
    <t xml:space="preserve">   -217-</t>
  </si>
  <si>
    <r>
      <t xml:space="preserve">  </t>
    </r>
    <r>
      <rPr>
        <sz val="9"/>
        <rFont val="新細明體"/>
        <family val="1"/>
      </rPr>
      <t>-218-</t>
    </r>
  </si>
  <si>
    <r>
      <t xml:space="preserve"> </t>
    </r>
    <r>
      <rPr>
        <sz val="9"/>
        <rFont val="新細明體"/>
        <family val="1"/>
      </rPr>
      <t xml:space="preserve"> -219-</t>
    </r>
  </si>
  <si>
    <r>
      <t xml:space="preserve"> </t>
    </r>
    <r>
      <rPr>
        <sz val="9"/>
        <rFont val="新細明體"/>
        <family val="1"/>
      </rPr>
      <t xml:space="preserve"> -220-</t>
    </r>
  </si>
  <si>
    <t>96年</t>
  </si>
  <si>
    <t>中華民國96年</t>
  </si>
  <si>
    <t>民國96年</t>
  </si>
  <si>
    <t>中華民國84年至96年</t>
  </si>
  <si>
    <t>中華民國84年至96年</t>
  </si>
  <si>
    <t>民國96年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</si>
</sst>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</numFmts>
  <fonts count="9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 horizontal="right"/>
    </xf>
    <xf numFmtId="180" fontId="4" fillId="0" borderId="1" xfId="0" applyNumberFormat="1" applyFont="1" applyBorder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182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188" fontId="8" fillId="0" borderId="0" xfId="0" applyNumberFormat="1" applyFont="1" applyFill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/>
    </xf>
    <xf numFmtId="0" fontId="4" fillId="0" borderId="0" xfId="0" applyFont="1" applyAlignment="1">
      <alignment/>
    </xf>
    <xf numFmtId="0" fontId="6" fillId="0" borderId="8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 vertical="top"/>
    </xf>
    <xf numFmtId="181" fontId="8" fillId="0" borderId="0" xfId="0" applyNumberFormat="1" applyFont="1" applyAlignment="1">
      <alignment vertical="center"/>
    </xf>
    <xf numFmtId="190" fontId="8" fillId="0" borderId="0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/>
    </xf>
    <xf numFmtId="188" fontId="8" fillId="0" borderId="11" xfId="0" applyNumberFormat="1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A1">
      <selection activeCell="F25" sqref="F25"/>
    </sheetView>
  </sheetViews>
  <sheetFormatPr defaultColWidth="9.00390625" defaultRowHeight="16.5"/>
  <cols>
    <col min="1" max="1" width="25.625" style="0" customWidth="1"/>
    <col min="2" max="2" width="9.50390625" style="0" customWidth="1"/>
    <col min="3" max="3" width="8.75390625" style="0" customWidth="1"/>
    <col min="4" max="4" width="9.25390625" style="0" customWidth="1"/>
    <col min="5" max="7" width="8.625" style="0" customWidth="1"/>
    <col min="8" max="19" width="6.50390625" style="0" customWidth="1"/>
    <col min="20" max="20" width="25.625" style="0" customWidth="1"/>
    <col min="21" max="26" width="8.625" style="0" customWidth="1"/>
    <col min="27" max="35" width="8.75390625" style="0" customWidth="1"/>
  </cols>
  <sheetData>
    <row r="1" spans="1:35" s="1" customFormat="1" ht="45" customHeight="1">
      <c r="A1" s="68" t="s">
        <v>144</v>
      </c>
      <c r="B1" s="68"/>
      <c r="C1" s="68"/>
      <c r="D1" s="68"/>
      <c r="E1" s="68"/>
      <c r="F1" s="68"/>
      <c r="G1" s="68"/>
      <c r="H1" s="77" t="s">
        <v>5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68" t="s">
        <v>144</v>
      </c>
      <c r="U1" s="68"/>
      <c r="V1" s="68"/>
      <c r="W1" s="68"/>
      <c r="X1" s="68"/>
      <c r="Y1" s="68"/>
      <c r="Z1" s="68"/>
      <c r="AA1" s="77" t="s">
        <v>6</v>
      </c>
      <c r="AB1" s="77"/>
      <c r="AC1" s="77"/>
      <c r="AD1" s="77"/>
      <c r="AE1" s="77"/>
      <c r="AF1" s="77"/>
      <c r="AG1" s="77"/>
      <c r="AH1" s="77"/>
      <c r="AI1" s="77"/>
    </row>
    <row r="2" spans="1:35" s="18" customFormat="1" ht="13.5" customHeight="1" thickBot="1">
      <c r="A2" s="69" t="s">
        <v>0</v>
      </c>
      <c r="B2" s="69"/>
      <c r="C2" s="69"/>
      <c r="D2" s="69"/>
      <c r="E2" s="69"/>
      <c r="F2" s="69"/>
      <c r="G2" s="69"/>
      <c r="H2" s="71" t="s">
        <v>229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18" t="s">
        <v>3</v>
      </c>
      <c r="T2" s="69" t="s">
        <v>0</v>
      </c>
      <c r="U2" s="69"/>
      <c r="V2" s="69"/>
      <c r="W2" s="69"/>
      <c r="X2" s="69"/>
      <c r="Y2" s="69"/>
      <c r="Z2" s="69"/>
      <c r="AA2" s="71" t="s">
        <v>229</v>
      </c>
      <c r="AB2" s="71"/>
      <c r="AC2" s="71"/>
      <c r="AD2" s="71"/>
      <c r="AE2" s="71"/>
      <c r="AF2" s="71"/>
      <c r="AG2" s="71"/>
      <c r="AH2" s="71"/>
      <c r="AI2" s="27" t="s">
        <v>3</v>
      </c>
    </row>
    <row r="3" spans="1:35" s="28" customFormat="1" ht="27.75" customHeight="1">
      <c r="A3" s="57" t="s">
        <v>31</v>
      </c>
      <c r="B3" s="63" t="s">
        <v>32</v>
      </c>
      <c r="C3" s="65"/>
      <c r="D3" s="65"/>
      <c r="E3" s="64" t="s">
        <v>33</v>
      </c>
      <c r="F3" s="65"/>
      <c r="G3" s="65"/>
      <c r="H3" s="61" t="s">
        <v>34</v>
      </c>
      <c r="I3" s="62"/>
      <c r="J3" s="63"/>
      <c r="K3" s="64" t="s">
        <v>35</v>
      </c>
      <c r="L3" s="65"/>
      <c r="M3" s="65"/>
      <c r="N3" s="64" t="s">
        <v>36</v>
      </c>
      <c r="O3" s="65"/>
      <c r="P3" s="65"/>
      <c r="Q3" s="64" t="s">
        <v>37</v>
      </c>
      <c r="R3" s="65"/>
      <c r="S3" s="65"/>
      <c r="T3" s="57" t="s">
        <v>66</v>
      </c>
      <c r="U3" s="76" t="s">
        <v>38</v>
      </c>
      <c r="V3" s="65"/>
      <c r="W3" s="65"/>
      <c r="X3" s="64" t="s">
        <v>39</v>
      </c>
      <c r="Y3" s="65"/>
      <c r="Z3" s="65"/>
      <c r="AA3" s="61" t="s">
        <v>40</v>
      </c>
      <c r="AB3" s="62"/>
      <c r="AC3" s="63"/>
      <c r="AD3" s="64" t="s">
        <v>41</v>
      </c>
      <c r="AE3" s="65"/>
      <c r="AF3" s="65"/>
      <c r="AG3" s="64" t="s">
        <v>42</v>
      </c>
      <c r="AH3" s="65"/>
      <c r="AI3" s="65"/>
    </row>
    <row r="4" spans="1:35" s="28" customFormat="1" ht="24.75" customHeight="1" thickBot="1">
      <c r="A4" s="58"/>
      <c r="B4" s="30" t="s">
        <v>43</v>
      </c>
      <c r="C4" s="29" t="s">
        <v>44</v>
      </c>
      <c r="D4" s="29" t="s">
        <v>45</v>
      </c>
      <c r="E4" s="29" t="s">
        <v>43</v>
      </c>
      <c r="F4" s="29" t="s">
        <v>44</v>
      </c>
      <c r="G4" s="29" t="s">
        <v>45</v>
      </c>
      <c r="H4" s="30" t="s">
        <v>46</v>
      </c>
      <c r="I4" s="31" t="s">
        <v>47</v>
      </c>
      <c r="J4" s="31" t="s">
        <v>48</v>
      </c>
      <c r="K4" s="29" t="s">
        <v>46</v>
      </c>
      <c r="L4" s="29" t="s">
        <v>47</v>
      </c>
      <c r="M4" s="29" t="s">
        <v>48</v>
      </c>
      <c r="N4" s="29" t="s">
        <v>46</v>
      </c>
      <c r="O4" s="29" t="s">
        <v>47</v>
      </c>
      <c r="P4" s="29" t="s">
        <v>48</v>
      </c>
      <c r="Q4" s="29" t="s">
        <v>46</v>
      </c>
      <c r="R4" s="29" t="s">
        <v>47</v>
      </c>
      <c r="S4" s="29" t="s">
        <v>48</v>
      </c>
      <c r="T4" s="58"/>
      <c r="U4" s="30" t="s">
        <v>43</v>
      </c>
      <c r="V4" s="29" t="s">
        <v>44</v>
      </c>
      <c r="W4" s="29" t="s">
        <v>45</v>
      </c>
      <c r="X4" s="29" t="s">
        <v>43</v>
      </c>
      <c r="Y4" s="29" t="s">
        <v>44</v>
      </c>
      <c r="Z4" s="29" t="s">
        <v>45</v>
      </c>
      <c r="AA4" s="30" t="s">
        <v>43</v>
      </c>
      <c r="AB4" s="31" t="s">
        <v>44</v>
      </c>
      <c r="AC4" s="31" t="s">
        <v>45</v>
      </c>
      <c r="AD4" s="29" t="s">
        <v>43</v>
      </c>
      <c r="AE4" s="29" t="s">
        <v>44</v>
      </c>
      <c r="AF4" s="29" t="s">
        <v>45</v>
      </c>
      <c r="AG4" s="29" t="s">
        <v>43</v>
      </c>
      <c r="AH4" s="29" t="s">
        <v>44</v>
      </c>
      <c r="AI4" s="29" t="s">
        <v>45</v>
      </c>
    </row>
    <row r="5" spans="1:35" s="2" customFormat="1" ht="19.5" customHeight="1">
      <c r="A5" s="33" t="s">
        <v>49</v>
      </c>
      <c r="B5" s="21">
        <f>SUM(B6:B21)</f>
        <v>51167</v>
      </c>
      <c r="C5" s="21">
        <f>SUM(C6:C21)</f>
        <v>4112</v>
      </c>
      <c r="D5" s="21">
        <f>SUM(D6:D21)</f>
        <v>679</v>
      </c>
      <c r="E5" s="21">
        <f>SUM(E6:E21)</f>
        <v>4757</v>
      </c>
      <c r="F5" s="21">
        <f aca="true" t="shared" si="0" ref="F5:S5">SUM(F6:F21)</f>
        <v>295</v>
      </c>
      <c r="G5" s="21">
        <f t="shared" si="0"/>
        <v>100</v>
      </c>
      <c r="H5" s="21">
        <f t="shared" si="0"/>
        <v>4832</v>
      </c>
      <c r="I5" s="21">
        <f t="shared" si="0"/>
        <v>143</v>
      </c>
      <c r="J5" s="21">
        <f t="shared" si="0"/>
        <v>16</v>
      </c>
      <c r="K5" s="21">
        <f t="shared" si="0"/>
        <v>491</v>
      </c>
      <c r="L5" s="21">
        <f t="shared" si="0"/>
        <v>23</v>
      </c>
      <c r="M5" s="21">
        <f t="shared" si="0"/>
        <v>3</v>
      </c>
      <c r="N5" s="21">
        <f t="shared" si="0"/>
        <v>2031</v>
      </c>
      <c r="O5" s="21">
        <f t="shared" si="0"/>
        <v>111</v>
      </c>
      <c r="P5" s="21">
        <f t="shared" si="0"/>
        <v>15</v>
      </c>
      <c r="Q5" s="21">
        <f t="shared" si="0"/>
        <v>660</v>
      </c>
      <c r="R5" s="21">
        <f t="shared" si="0"/>
        <v>55</v>
      </c>
      <c r="S5" s="21">
        <f t="shared" si="0"/>
        <v>24</v>
      </c>
      <c r="T5" s="33" t="s">
        <v>67</v>
      </c>
      <c r="U5" s="21">
        <f aca="true" t="shared" si="1" ref="U5:AI5">SUM(U6:U21)</f>
        <v>245</v>
      </c>
      <c r="V5" s="21">
        <f t="shared" si="1"/>
        <v>20</v>
      </c>
      <c r="W5" s="21">
        <f t="shared" si="1"/>
        <v>10</v>
      </c>
      <c r="X5" s="21">
        <f t="shared" si="1"/>
        <v>123</v>
      </c>
      <c r="Y5" s="21">
        <f t="shared" si="1"/>
        <v>24</v>
      </c>
      <c r="Z5" s="21">
        <f t="shared" si="1"/>
        <v>26</v>
      </c>
      <c r="AA5" s="21">
        <f t="shared" si="1"/>
        <v>105</v>
      </c>
      <c r="AB5" s="21">
        <f t="shared" si="1"/>
        <v>15</v>
      </c>
      <c r="AC5" s="21">
        <f t="shared" si="1"/>
        <v>8</v>
      </c>
      <c r="AD5" s="21">
        <f t="shared" si="1"/>
        <v>59</v>
      </c>
      <c r="AE5" s="21">
        <f t="shared" si="1"/>
        <v>11</v>
      </c>
      <c r="AF5" s="21">
        <f t="shared" si="1"/>
        <v>2</v>
      </c>
      <c r="AG5" s="21">
        <f t="shared" si="1"/>
        <v>45</v>
      </c>
      <c r="AH5" s="21">
        <f t="shared" si="1"/>
        <v>11</v>
      </c>
      <c r="AI5" s="21">
        <f t="shared" si="1"/>
        <v>7</v>
      </c>
    </row>
    <row r="6" spans="1:35" s="2" customFormat="1" ht="19.5" customHeight="1">
      <c r="A6" s="33" t="s">
        <v>50</v>
      </c>
      <c r="B6" s="21">
        <f aca="true" t="shared" si="2" ref="B6:B21">SUM(E6,H6,K6,N6,Q6,B26,E26,H26,K26,N26,Q26,U6,X6,AA6,AD6,AG6,U26,X26,AA26,AD26,AG26)</f>
        <v>401</v>
      </c>
      <c r="C6" s="21">
        <f aca="true" t="shared" si="3" ref="C6:C21">SUM(F6,I6,L6,O6,R6,C26,F26,I26,L26,O26,R26,V6,Y6,AB6,AE6,AH6,V26,Y26,AB26,AE26,AH26)</f>
        <v>51</v>
      </c>
      <c r="D6" s="21">
        <f aca="true" t="shared" si="4" ref="D6:D21">SUM(G6,J6,M6,P6,S6,D26,G26,J26,M26,P26,S26,W6,Z6,AC6,AF6,AI6,W26,Z26,AC26,AF26,AI26)</f>
        <v>53</v>
      </c>
      <c r="E6" s="21">
        <v>23</v>
      </c>
      <c r="F6" s="21">
        <v>4</v>
      </c>
      <c r="G6" s="21">
        <v>0</v>
      </c>
      <c r="H6" s="21">
        <v>97</v>
      </c>
      <c r="I6" s="21">
        <v>7</v>
      </c>
      <c r="J6" s="21">
        <v>2</v>
      </c>
      <c r="K6" s="21">
        <v>2</v>
      </c>
      <c r="L6" s="21">
        <v>0</v>
      </c>
      <c r="M6" s="21">
        <v>0</v>
      </c>
      <c r="N6" s="21">
        <v>7</v>
      </c>
      <c r="O6" s="21">
        <v>1</v>
      </c>
      <c r="P6" s="21">
        <v>0</v>
      </c>
      <c r="Q6" s="21">
        <v>1</v>
      </c>
      <c r="R6" s="21">
        <v>1</v>
      </c>
      <c r="S6" s="21">
        <v>0</v>
      </c>
      <c r="T6" s="33" t="s">
        <v>68</v>
      </c>
      <c r="U6" s="21">
        <v>3</v>
      </c>
      <c r="V6" s="21">
        <v>1</v>
      </c>
      <c r="W6" s="21">
        <v>0</v>
      </c>
      <c r="X6" s="21">
        <v>0</v>
      </c>
      <c r="Y6" s="21">
        <v>0</v>
      </c>
      <c r="Z6" s="21">
        <v>1</v>
      </c>
      <c r="AA6" s="21">
        <v>3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1</v>
      </c>
      <c r="AH6" s="21">
        <v>0</v>
      </c>
      <c r="AI6" s="21">
        <v>0</v>
      </c>
    </row>
    <row r="7" spans="1:35" s="2" customFormat="1" ht="12" customHeight="1">
      <c r="A7" s="33" t="s">
        <v>51</v>
      </c>
      <c r="B7" s="21">
        <f t="shared" si="2"/>
        <v>29</v>
      </c>
      <c r="C7" s="21">
        <f t="shared" si="3"/>
        <v>2</v>
      </c>
      <c r="D7" s="21">
        <f t="shared" si="4"/>
        <v>2</v>
      </c>
      <c r="E7" s="21">
        <v>6</v>
      </c>
      <c r="F7" s="21">
        <v>0</v>
      </c>
      <c r="G7" s="21">
        <v>0</v>
      </c>
      <c r="H7" s="21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1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33" t="s">
        <v>69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1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</row>
    <row r="8" spans="1:35" s="2" customFormat="1" ht="12" customHeight="1">
      <c r="A8" s="33" t="s">
        <v>52</v>
      </c>
      <c r="B8" s="21">
        <f t="shared" si="2"/>
        <v>20469</v>
      </c>
      <c r="C8" s="21">
        <f t="shared" si="3"/>
        <v>2073</v>
      </c>
      <c r="D8" s="21">
        <f t="shared" si="4"/>
        <v>211</v>
      </c>
      <c r="E8" s="21">
        <v>1064</v>
      </c>
      <c r="F8" s="21">
        <v>80</v>
      </c>
      <c r="G8" s="21">
        <v>28</v>
      </c>
      <c r="H8" s="21">
        <v>1435</v>
      </c>
      <c r="I8" s="21">
        <v>38</v>
      </c>
      <c r="J8" s="21">
        <v>4</v>
      </c>
      <c r="K8" s="21">
        <v>214</v>
      </c>
      <c r="L8" s="21">
        <v>13</v>
      </c>
      <c r="M8" s="21">
        <v>0</v>
      </c>
      <c r="N8" s="21">
        <v>886</v>
      </c>
      <c r="O8" s="21">
        <v>45</v>
      </c>
      <c r="P8" s="21">
        <v>9</v>
      </c>
      <c r="Q8" s="21">
        <v>256</v>
      </c>
      <c r="R8" s="21">
        <v>23</v>
      </c>
      <c r="S8" s="21">
        <v>7</v>
      </c>
      <c r="T8" s="33" t="s">
        <v>70</v>
      </c>
      <c r="U8" s="21">
        <v>137</v>
      </c>
      <c r="V8" s="21">
        <v>9</v>
      </c>
      <c r="W8" s="21">
        <v>7</v>
      </c>
      <c r="X8" s="21">
        <v>42</v>
      </c>
      <c r="Y8" s="21">
        <v>6</v>
      </c>
      <c r="Z8" s="21">
        <v>5</v>
      </c>
      <c r="AA8" s="21">
        <v>32</v>
      </c>
      <c r="AB8" s="21">
        <v>6</v>
      </c>
      <c r="AC8" s="21">
        <v>4</v>
      </c>
      <c r="AD8" s="21">
        <v>22</v>
      </c>
      <c r="AE8" s="21">
        <v>5</v>
      </c>
      <c r="AF8" s="21">
        <v>1</v>
      </c>
      <c r="AG8" s="21">
        <v>23</v>
      </c>
      <c r="AH8" s="21">
        <v>8</v>
      </c>
      <c r="AI8" s="21">
        <v>4</v>
      </c>
    </row>
    <row r="9" spans="1:35" s="2" customFormat="1" ht="12" customHeight="1">
      <c r="A9" s="33" t="s">
        <v>53</v>
      </c>
      <c r="B9" s="21">
        <f t="shared" si="2"/>
        <v>19</v>
      </c>
      <c r="C9" s="21">
        <f t="shared" si="3"/>
        <v>6</v>
      </c>
      <c r="D9" s="21">
        <f t="shared" si="4"/>
        <v>2</v>
      </c>
      <c r="E9" s="21">
        <v>2</v>
      </c>
      <c r="F9" s="21">
        <v>1</v>
      </c>
      <c r="G9" s="21">
        <v>0</v>
      </c>
      <c r="H9" s="21">
        <v>4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</v>
      </c>
      <c r="R9" s="21">
        <v>1</v>
      </c>
      <c r="S9" s="21">
        <v>0</v>
      </c>
      <c r="T9" s="33" t="s">
        <v>71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2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</row>
    <row r="10" spans="1:35" s="2" customFormat="1" ht="12" customHeight="1">
      <c r="A10" s="33" t="s">
        <v>54</v>
      </c>
      <c r="B10" s="21">
        <f t="shared" si="2"/>
        <v>10516</v>
      </c>
      <c r="C10" s="21">
        <f t="shared" si="3"/>
        <v>687</v>
      </c>
      <c r="D10" s="21">
        <f t="shared" si="4"/>
        <v>124</v>
      </c>
      <c r="E10" s="21">
        <v>2245</v>
      </c>
      <c r="F10" s="21">
        <v>135</v>
      </c>
      <c r="G10" s="21">
        <v>47</v>
      </c>
      <c r="H10" s="21">
        <v>1102</v>
      </c>
      <c r="I10" s="21">
        <v>37</v>
      </c>
      <c r="J10" s="21">
        <v>3</v>
      </c>
      <c r="K10" s="21">
        <v>113</v>
      </c>
      <c r="L10" s="21">
        <v>3</v>
      </c>
      <c r="M10" s="21">
        <v>1</v>
      </c>
      <c r="N10" s="21">
        <v>595</v>
      </c>
      <c r="O10" s="21">
        <v>33</v>
      </c>
      <c r="P10" s="21">
        <v>3</v>
      </c>
      <c r="Q10" s="21">
        <v>208</v>
      </c>
      <c r="R10" s="21">
        <v>20</v>
      </c>
      <c r="S10" s="21">
        <v>10</v>
      </c>
      <c r="T10" s="33" t="s">
        <v>72</v>
      </c>
      <c r="U10" s="21">
        <v>21</v>
      </c>
      <c r="V10" s="21">
        <v>4</v>
      </c>
      <c r="W10" s="21">
        <v>3</v>
      </c>
      <c r="X10" s="21">
        <v>58</v>
      </c>
      <c r="Y10" s="21">
        <v>7</v>
      </c>
      <c r="Z10" s="21">
        <v>7</v>
      </c>
      <c r="AA10" s="21">
        <v>21</v>
      </c>
      <c r="AB10" s="21">
        <v>0</v>
      </c>
      <c r="AC10" s="21">
        <v>3</v>
      </c>
      <c r="AD10" s="21">
        <v>17</v>
      </c>
      <c r="AE10" s="21">
        <v>3</v>
      </c>
      <c r="AF10" s="21">
        <v>1</v>
      </c>
      <c r="AG10" s="21">
        <v>9</v>
      </c>
      <c r="AH10" s="21">
        <v>1</v>
      </c>
      <c r="AI10" s="21">
        <v>0</v>
      </c>
    </row>
    <row r="11" spans="1:35" s="2" customFormat="1" ht="12" customHeight="1">
      <c r="A11" s="33" t="s">
        <v>55</v>
      </c>
      <c r="B11" s="21">
        <f t="shared" si="2"/>
        <v>8207</v>
      </c>
      <c r="C11" s="21">
        <f t="shared" si="3"/>
        <v>530</v>
      </c>
      <c r="D11" s="21">
        <f t="shared" si="4"/>
        <v>80</v>
      </c>
      <c r="E11" s="21">
        <v>491</v>
      </c>
      <c r="F11" s="21">
        <v>11</v>
      </c>
      <c r="G11" s="21">
        <v>12</v>
      </c>
      <c r="H11" s="21">
        <v>660</v>
      </c>
      <c r="I11" s="21">
        <v>9</v>
      </c>
      <c r="J11" s="21">
        <v>2</v>
      </c>
      <c r="K11" s="21">
        <v>72</v>
      </c>
      <c r="L11" s="21">
        <v>4</v>
      </c>
      <c r="M11" s="21">
        <v>0</v>
      </c>
      <c r="N11" s="21">
        <v>259</v>
      </c>
      <c r="O11" s="21">
        <v>13</v>
      </c>
      <c r="P11" s="21">
        <v>1</v>
      </c>
      <c r="Q11" s="21">
        <v>96</v>
      </c>
      <c r="R11" s="21">
        <v>5</v>
      </c>
      <c r="S11" s="21">
        <v>2</v>
      </c>
      <c r="T11" s="33" t="s">
        <v>73</v>
      </c>
      <c r="U11" s="21">
        <v>35</v>
      </c>
      <c r="V11" s="21">
        <v>3</v>
      </c>
      <c r="W11" s="21">
        <v>0</v>
      </c>
      <c r="X11" s="21">
        <v>13</v>
      </c>
      <c r="Y11" s="21">
        <v>2</v>
      </c>
      <c r="Z11" s="21">
        <v>5</v>
      </c>
      <c r="AA11" s="21">
        <v>21</v>
      </c>
      <c r="AB11" s="21">
        <v>1</v>
      </c>
      <c r="AC11" s="21">
        <v>1</v>
      </c>
      <c r="AD11" s="21">
        <v>7</v>
      </c>
      <c r="AE11" s="21">
        <v>1</v>
      </c>
      <c r="AF11" s="21">
        <v>0</v>
      </c>
      <c r="AG11" s="21">
        <v>5</v>
      </c>
      <c r="AH11" s="21">
        <v>1</v>
      </c>
      <c r="AI11" s="21">
        <v>3</v>
      </c>
    </row>
    <row r="12" spans="1:35" s="2" customFormat="1" ht="12" customHeight="1">
      <c r="A12" s="33" t="s">
        <v>56</v>
      </c>
      <c r="B12" s="21">
        <f t="shared" si="2"/>
        <v>2033</v>
      </c>
      <c r="C12" s="21">
        <f t="shared" si="3"/>
        <v>66</v>
      </c>
      <c r="D12" s="21">
        <f t="shared" si="4"/>
        <v>17</v>
      </c>
      <c r="E12" s="21">
        <v>48</v>
      </c>
      <c r="F12" s="21">
        <v>2</v>
      </c>
      <c r="G12" s="21">
        <v>1</v>
      </c>
      <c r="H12" s="21">
        <v>368</v>
      </c>
      <c r="I12" s="21">
        <v>8</v>
      </c>
      <c r="J12" s="21">
        <v>0</v>
      </c>
      <c r="K12" s="21">
        <v>9</v>
      </c>
      <c r="L12" s="21">
        <v>0</v>
      </c>
      <c r="M12" s="21">
        <v>0</v>
      </c>
      <c r="N12" s="21">
        <v>29</v>
      </c>
      <c r="O12" s="21">
        <v>0</v>
      </c>
      <c r="P12" s="21">
        <v>0</v>
      </c>
      <c r="Q12" s="21">
        <v>5</v>
      </c>
      <c r="R12" s="21">
        <v>0</v>
      </c>
      <c r="S12" s="21">
        <v>0</v>
      </c>
      <c r="T12" s="33" t="s">
        <v>74</v>
      </c>
      <c r="U12" s="21">
        <v>12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19</v>
      </c>
      <c r="AB12" s="21">
        <v>1</v>
      </c>
      <c r="AC12" s="21">
        <v>0</v>
      </c>
      <c r="AD12" s="21">
        <v>2</v>
      </c>
      <c r="AE12" s="21">
        <v>0</v>
      </c>
      <c r="AF12" s="21">
        <v>0</v>
      </c>
      <c r="AG12" s="21">
        <v>4</v>
      </c>
      <c r="AH12" s="21">
        <v>0</v>
      </c>
      <c r="AI12" s="21">
        <v>0</v>
      </c>
    </row>
    <row r="13" spans="1:35" s="2" customFormat="1" ht="26.25" customHeight="1">
      <c r="A13" s="33" t="s">
        <v>57</v>
      </c>
      <c r="B13" s="21">
        <f t="shared" si="2"/>
        <v>2646</v>
      </c>
      <c r="C13" s="21">
        <f t="shared" si="3"/>
        <v>207</v>
      </c>
      <c r="D13" s="21">
        <f t="shared" si="4"/>
        <v>85</v>
      </c>
      <c r="E13" s="21">
        <v>456</v>
      </c>
      <c r="F13" s="21">
        <v>30</v>
      </c>
      <c r="G13" s="21">
        <v>3</v>
      </c>
      <c r="H13" s="21">
        <v>277</v>
      </c>
      <c r="I13" s="21">
        <v>7</v>
      </c>
      <c r="J13" s="21">
        <v>1</v>
      </c>
      <c r="K13" s="21">
        <v>43</v>
      </c>
      <c r="L13" s="21">
        <v>0</v>
      </c>
      <c r="M13" s="21">
        <v>2</v>
      </c>
      <c r="N13" s="21">
        <v>112</v>
      </c>
      <c r="O13" s="21">
        <v>11</v>
      </c>
      <c r="P13" s="21">
        <v>1</v>
      </c>
      <c r="Q13" s="21">
        <v>36</v>
      </c>
      <c r="R13" s="21">
        <v>4</v>
      </c>
      <c r="S13" s="21">
        <v>3</v>
      </c>
      <c r="T13" s="33" t="s">
        <v>57</v>
      </c>
      <c r="U13" s="21">
        <v>10</v>
      </c>
      <c r="V13" s="21">
        <v>2</v>
      </c>
      <c r="W13" s="21">
        <v>0</v>
      </c>
      <c r="X13" s="21">
        <v>2</v>
      </c>
      <c r="Y13" s="21">
        <v>3</v>
      </c>
      <c r="Z13" s="21">
        <v>2</v>
      </c>
      <c r="AA13" s="21">
        <v>1</v>
      </c>
      <c r="AB13" s="21">
        <v>0</v>
      </c>
      <c r="AC13" s="21">
        <v>0</v>
      </c>
      <c r="AD13" s="21">
        <v>3</v>
      </c>
      <c r="AE13" s="21">
        <v>1</v>
      </c>
      <c r="AF13" s="21">
        <v>0</v>
      </c>
      <c r="AG13" s="21">
        <v>1</v>
      </c>
      <c r="AH13" s="21">
        <v>0</v>
      </c>
      <c r="AI13" s="21">
        <v>0</v>
      </c>
    </row>
    <row r="14" spans="1:35" s="2" customFormat="1" ht="12" customHeight="1">
      <c r="A14" s="33" t="s">
        <v>58</v>
      </c>
      <c r="B14" s="21">
        <f t="shared" si="2"/>
        <v>411</v>
      </c>
      <c r="C14" s="21">
        <f t="shared" si="3"/>
        <v>27</v>
      </c>
      <c r="D14" s="21">
        <f t="shared" si="4"/>
        <v>10</v>
      </c>
      <c r="E14" s="21">
        <v>3</v>
      </c>
      <c r="F14" s="21">
        <v>0</v>
      </c>
      <c r="G14" s="21">
        <v>1</v>
      </c>
      <c r="H14" s="21">
        <v>41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2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33" t="s">
        <v>75</v>
      </c>
      <c r="U14" s="21">
        <v>1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1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</row>
    <row r="15" spans="1:35" s="2" customFormat="1" ht="12" customHeight="1">
      <c r="A15" s="33" t="s">
        <v>59</v>
      </c>
      <c r="B15" s="21">
        <f t="shared" si="2"/>
        <v>372</v>
      </c>
      <c r="C15" s="21">
        <f t="shared" si="3"/>
        <v>32</v>
      </c>
      <c r="D15" s="21">
        <f t="shared" si="4"/>
        <v>13</v>
      </c>
      <c r="E15" s="21">
        <v>33</v>
      </c>
      <c r="F15" s="21">
        <v>1</v>
      </c>
      <c r="G15" s="21">
        <v>2</v>
      </c>
      <c r="H15" s="21">
        <v>32</v>
      </c>
      <c r="I15" s="21">
        <v>1</v>
      </c>
      <c r="J15" s="21">
        <v>1</v>
      </c>
      <c r="K15" s="21">
        <v>3</v>
      </c>
      <c r="L15" s="21">
        <v>0</v>
      </c>
      <c r="M15" s="21">
        <v>0</v>
      </c>
      <c r="N15" s="21">
        <v>6</v>
      </c>
      <c r="O15" s="21">
        <v>0</v>
      </c>
      <c r="P15" s="21">
        <v>0</v>
      </c>
      <c r="Q15" s="21">
        <v>4</v>
      </c>
      <c r="R15" s="21">
        <v>0</v>
      </c>
      <c r="S15" s="21">
        <v>0</v>
      </c>
      <c r="T15" s="33" t="s">
        <v>76</v>
      </c>
      <c r="U15" s="21">
        <v>0</v>
      </c>
      <c r="V15" s="21">
        <v>0</v>
      </c>
      <c r="W15" s="21">
        <v>0</v>
      </c>
      <c r="X15" s="21">
        <v>1</v>
      </c>
      <c r="Y15" s="21">
        <v>0</v>
      </c>
      <c r="Z15" s="21">
        <v>1</v>
      </c>
      <c r="AA15" s="21">
        <v>1</v>
      </c>
      <c r="AB15" s="21">
        <v>1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</row>
    <row r="16" spans="1:35" s="2" customFormat="1" ht="12" customHeight="1">
      <c r="A16" s="33" t="s">
        <v>60</v>
      </c>
      <c r="B16" s="21">
        <f t="shared" si="2"/>
        <v>958</v>
      </c>
      <c r="C16" s="21">
        <f t="shared" si="3"/>
        <v>60</v>
      </c>
      <c r="D16" s="21">
        <f t="shared" si="4"/>
        <v>16</v>
      </c>
      <c r="E16" s="21">
        <v>70</v>
      </c>
      <c r="F16" s="21">
        <v>5</v>
      </c>
      <c r="G16" s="21">
        <v>3</v>
      </c>
      <c r="H16" s="21">
        <v>71</v>
      </c>
      <c r="I16" s="21">
        <v>3</v>
      </c>
      <c r="J16" s="21">
        <v>0</v>
      </c>
      <c r="K16" s="21">
        <v>5</v>
      </c>
      <c r="L16" s="21">
        <v>1</v>
      </c>
      <c r="M16" s="21">
        <v>0</v>
      </c>
      <c r="N16" s="21">
        <v>11</v>
      </c>
      <c r="O16" s="21">
        <v>2</v>
      </c>
      <c r="P16" s="21">
        <v>1</v>
      </c>
      <c r="Q16" s="21">
        <v>10</v>
      </c>
      <c r="R16" s="21">
        <v>0</v>
      </c>
      <c r="S16" s="21">
        <v>0</v>
      </c>
      <c r="T16" s="33" t="s">
        <v>77</v>
      </c>
      <c r="U16" s="21">
        <v>5</v>
      </c>
      <c r="V16" s="21">
        <v>0</v>
      </c>
      <c r="W16" s="21">
        <v>0</v>
      </c>
      <c r="X16" s="21">
        <v>2</v>
      </c>
      <c r="Y16" s="21">
        <v>2</v>
      </c>
      <c r="Z16" s="21">
        <v>1</v>
      </c>
      <c r="AA16" s="21">
        <v>1</v>
      </c>
      <c r="AB16" s="21">
        <v>0</v>
      </c>
      <c r="AC16" s="21">
        <v>0</v>
      </c>
      <c r="AD16" s="21">
        <v>1</v>
      </c>
      <c r="AE16" s="21">
        <v>0</v>
      </c>
      <c r="AF16" s="21">
        <v>0</v>
      </c>
      <c r="AG16" s="21">
        <v>0</v>
      </c>
      <c r="AH16" s="21">
        <v>1</v>
      </c>
      <c r="AI16" s="21">
        <v>0</v>
      </c>
    </row>
    <row r="17" spans="1:35" s="2" customFormat="1" ht="12" customHeight="1">
      <c r="A17" s="33" t="s">
        <v>61</v>
      </c>
      <c r="B17" s="21">
        <f t="shared" si="2"/>
        <v>231</v>
      </c>
      <c r="C17" s="21">
        <f t="shared" si="3"/>
        <v>14</v>
      </c>
      <c r="D17" s="21">
        <f t="shared" si="4"/>
        <v>4</v>
      </c>
      <c r="E17" s="21">
        <v>6</v>
      </c>
      <c r="F17" s="21">
        <v>1</v>
      </c>
      <c r="G17" s="21">
        <v>1</v>
      </c>
      <c r="H17" s="21">
        <v>34</v>
      </c>
      <c r="I17" s="21">
        <v>0</v>
      </c>
      <c r="J17" s="21">
        <v>0</v>
      </c>
      <c r="K17" s="21">
        <v>1</v>
      </c>
      <c r="L17" s="21">
        <v>0</v>
      </c>
      <c r="M17" s="21">
        <v>0</v>
      </c>
      <c r="N17" s="21">
        <v>1</v>
      </c>
      <c r="O17" s="21">
        <v>0</v>
      </c>
      <c r="P17" s="21">
        <v>0</v>
      </c>
      <c r="Q17" s="21">
        <v>1</v>
      </c>
      <c r="R17" s="21">
        <v>0</v>
      </c>
      <c r="S17" s="21">
        <v>0</v>
      </c>
      <c r="T17" s="33" t="s">
        <v>78</v>
      </c>
      <c r="U17" s="21">
        <v>1</v>
      </c>
      <c r="V17" s="21">
        <v>0</v>
      </c>
      <c r="W17" s="21">
        <v>0</v>
      </c>
      <c r="X17" s="21">
        <v>1</v>
      </c>
      <c r="Y17" s="21">
        <v>1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</row>
    <row r="18" spans="1:35" s="2" customFormat="1" ht="12" customHeight="1">
      <c r="A18" s="33" t="s">
        <v>62</v>
      </c>
      <c r="B18" s="21">
        <f t="shared" si="2"/>
        <v>778</v>
      </c>
      <c r="C18" s="21">
        <f t="shared" si="3"/>
        <v>41</v>
      </c>
      <c r="D18" s="21">
        <f t="shared" si="4"/>
        <v>10</v>
      </c>
      <c r="E18" s="21">
        <v>22</v>
      </c>
      <c r="F18" s="21">
        <v>1</v>
      </c>
      <c r="G18" s="21">
        <v>0</v>
      </c>
      <c r="H18" s="21">
        <v>97</v>
      </c>
      <c r="I18" s="21">
        <v>2</v>
      </c>
      <c r="J18" s="21">
        <v>1</v>
      </c>
      <c r="K18" s="21">
        <v>3</v>
      </c>
      <c r="L18" s="21">
        <v>0</v>
      </c>
      <c r="M18" s="21">
        <v>0</v>
      </c>
      <c r="N18" s="21">
        <v>2</v>
      </c>
      <c r="O18" s="21">
        <v>0</v>
      </c>
      <c r="P18" s="21">
        <v>0</v>
      </c>
      <c r="Q18" s="21">
        <v>3</v>
      </c>
      <c r="R18" s="21">
        <v>0</v>
      </c>
      <c r="S18" s="21">
        <v>0</v>
      </c>
      <c r="T18" s="33" t="s">
        <v>79</v>
      </c>
      <c r="U18" s="21">
        <v>1</v>
      </c>
      <c r="V18" s="21">
        <v>0</v>
      </c>
      <c r="W18" s="21">
        <v>0</v>
      </c>
      <c r="X18" s="21">
        <v>1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1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</row>
    <row r="19" spans="1:35" s="2" customFormat="1" ht="12" customHeight="1">
      <c r="A19" s="33" t="s">
        <v>63</v>
      </c>
      <c r="B19" s="21">
        <f t="shared" si="2"/>
        <v>561</v>
      </c>
      <c r="C19" s="21">
        <f t="shared" si="3"/>
        <v>20</v>
      </c>
      <c r="D19" s="21">
        <f t="shared" si="4"/>
        <v>5</v>
      </c>
      <c r="E19" s="21">
        <v>30</v>
      </c>
      <c r="F19" s="21">
        <v>1</v>
      </c>
      <c r="G19" s="21">
        <v>0</v>
      </c>
      <c r="H19" s="21">
        <v>71</v>
      </c>
      <c r="I19" s="21">
        <v>3</v>
      </c>
      <c r="J19" s="21">
        <v>0</v>
      </c>
      <c r="K19" s="21">
        <v>5</v>
      </c>
      <c r="L19" s="21">
        <v>1</v>
      </c>
      <c r="M19" s="21">
        <v>0</v>
      </c>
      <c r="N19" s="21">
        <v>15</v>
      </c>
      <c r="O19" s="21">
        <v>0</v>
      </c>
      <c r="P19" s="21">
        <v>0</v>
      </c>
      <c r="Q19" s="21">
        <v>3</v>
      </c>
      <c r="R19" s="21">
        <v>0</v>
      </c>
      <c r="S19" s="21">
        <v>0</v>
      </c>
      <c r="T19" s="33" t="s">
        <v>80</v>
      </c>
      <c r="U19" s="21">
        <v>2</v>
      </c>
      <c r="V19" s="21">
        <v>1</v>
      </c>
      <c r="W19" s="21">
        <v>0</v>
      </c>
      <c r="X19" s="21">
        <v>1</v>
      </c>
      <c r="Y19" s="21">
        <v>0</v>
      </c>
      <c r="Z19" s="21">
        <v>0</v>
      </c>
      <c r="AA19" s="21">
        <v>1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1:35" s="2" customFormat="1" ht="12" customHeight="1">
      <c r="A20" s="33" t="s">
        <v>64</v>
      </c>
      <c r="B20" s="21">
        <f t="shared" si="2"/>
        <v>3405</v>
      </c>
      <c r="C20" s="21">
        <f t="shared" si="3"/>
        <v>248</v>
      </c>
      <c r="D20" s="21">
        <f t="shared" si="4"/>
        <v>34</v>
      </c>
      <c r="E20" s="21">
        <v>244</v>
      </c>
      <c r="F20" s="21">
        <v>16</v>
      </c>
      <c r="G20" s="21">
        <v>0</v>
      </c>
      <c r="H20" s="21">
        <v>531</v>
      </c>
      <c r="I20" s="21">
        <v>21</v>
      </c>
      <c r="J20" s="21">
        <v>2</v>
      </c>
      <c r="K20" s="21">
        <v>19</v>
      </c>
      <c r="L20" s="21">
        <v>0</v>
      </c>
      <c r="M20" s="21">
        <v>0</v>
      </c>
      <c r="N20" s="21">
        <v>102</v>
      </c>
      <c r="O20" s="21">
        <v>4</v>
      </c>
      <c r="P20" s="21">
        <v>0</v>
      </c>
      <c r="Q20" s="21">
        <v>34</v>
      </c>
      <c r="R20" s="21">
        <v>1</v>
      </c>
      <c r="S20" s="21">
        <v>2</v>
      </c>
      <c r="T20" s="33" t="s">
        <v>81</v>
      </c>
      <c r="U20" s="21">
        <v>17</v>
      </c>
      <c r="V20" s="21">
        <v>0</v>
      </c>
      <c r="W20" s="21">
        <v>0</v>
      </c>
      <c r="X20" s="21">
        <v>2</v>
      </c>
      <c r="Y20" s="21">
        <v>3</v>
      </c>
      <c r="Z20" s="21">
        <v>1</v>
      </c>
      <c r="AA20" s="21">
        <v>5</v>
      </c>
      <c r="AB20" s="21">
        <v>4</v>
      </c>
      <c r="AC20" s="21">
        <v>0</v>
      </c>
      <c r="AD20" s="21">
        <v>5</v>
      </c>
      <c r="AE20" s="21">
        <v>1</v>
      </c>
      <c r="AF20" s="21">
        <v>0</v>
      </c>
      <c r="AG20" s="21">
        <v>2</v>
      </c>
      <c r="AH20" s="21">
        <v>0</v>
      </c>
      <c r="AI20" s="21">
        <v>0</v>
      </c>
    </row>
    <row r="21" spans="1:35" s="2" customFormat="1" ht="12" customHeight="1" thickBot="1">
      <c r="A21" s="34" t="s">
        <v>65</v>
      </c>
      <c r="B21" s="21">
        <f t="shared" si="2"/>
        <v>131</v>
      </c>
      <c r="C21" s="21">
        <f t="shared" si="3"/>
        <v>48</v>
      </c>
      <c r="D21" s="21">
        <f t="shared" si="4"/>
        <v>13</v>
      </c>
      <c r="E21" s="21">
        <v>14</v>
      </c>
      <c r="F21" s="21">
        <v>7</v>
      </c>
      <c r="G21" s="21">
        <v>2</v>
      </c>
      <c r="H21" s="21">
        <v>11</v>
      </c>
      <c r="I21" s="21">
        <v>6</v>
      </c>
      <c r="J21" s="21">
        <v>0</v>
      </c>
      <c r="K21" s="21">
        <v>2</v>
      </c>
      <c r="L21" s="21">
        <v>1</v>
      </c>
      <c r="M21" s="21">
        <v>0</v>
      </c>
      <c r="N21" s="21">
        <v>3</v>
      </c>
      <c r="O21" s="21">
        <v>2</v>
      </c>
      <c r="P21" s="21">
        <v>0</v>
      </c>
      <c r="Q21" s="21">
        <v>2</v>
      </c>
      <c r="R21" s="21">
        <v>0</v>
      </c>
      <c r="S21" s="21">
        <v>0</v>
      </c>
      <c r="T21" s="34" t="s">
        <v>82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1</v>
      </c>
      <c r="AA21" s="21">
        <v>0</v>
      </c>
      <c r="AB21" s="21">
        <v>1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1:35" s="2" customFormat="1" ht="6" customHeight="1" thickBot="1">
      <c r="A22" s="3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4" customFormat="1" ht="28.5" customHeight="1">
      <c r="A23" s="57" t="s">
        <v>66</v>
      </c>
      <c r="B23" s="70" t="s">
        <v>13</v>
      </c>
      <c r="C23" s="67"/>
      <c r="D23" s="67"/>
      <c r="E23" s="66" t="s">
        <v>14</v>
      </c>
      <c r="F23" s="67"/>
      <c r="G23" s="67"/>
      <c r="H23" s="73" t="s">
        <v>148</v>
      </c>
      <c r="I23" s="74"/>
      <c r="J23" s="75"/>
      <c r="K23" s="66" t="s">
        <v>15</v>
      </c>
      <c r="L23" s="67"/>
      <c r="M23" s="67"/>
      <c r="N23" s="66" t="s">
        <v>16</v>
      </c>
      <c r="O23" s="67"/>
      <c r="P23" s="67"/>
      <c r="Q23" s="66" t="s">
        <v>17</v>
      </c>
      <c r="R23" s="67"/>
      <c r="S23" s="67"/>
      <c r="T23" s="57" t="s">
        <v>83</v>
      </c>
      <c r="U23" s="70" t="s">
        <v>18</v>
      </c>
      <c r="V23" s="67"/>
      <c r="W23" s="67"/>
      <c r="X23" s="66" t="s">
        <v>19</v>
      </c>
      <c r="Y23" s="67"/>
      <c r="Z23" s="67"/>
      <c r="AA23" s="73" t="s">
        <v>20</v>
      </c>
      <c r="AB23" s="74"/>
      <c r="AC23" s="75"/>
      <c r="AD23" s="66" t="s">
        <v>21</v>
      </c>
      <c r="AE23" s="67"/>
      <c r="AF23" s="67"/>
      <c r="AG23" s="78" t="s">
        <v>22</v>
      </c>
      <c r="AH23" s="74"/>
      <c r="AI23" s="74"/>
    </row>
    <row r="24" spans="1:35" s="4" customFormat="1" ht="23.25" customHeight="1" thickBot="1">
      <c r="A24" s="58"/>
      <c r="B24" s="24" t="s">
        <v>7</v>
      </c>
      <c r="C24" s="23" t="s">
        <v>8</v>
      </c>
      <c r="D24" s="23" t="s">
        <v>9</v>
      </c>
      <c r="E24" s="23" t="s">
        <v>7</v>
      </c>
      <c r="F24" s="23" t="s">
        <v>8</v>
      </c>
      <c r="G24" s="23" t="s">
        <v>9</v>
      </c>
      <c r="H24" s="24" t="s">
        <v>10</v>
      </c>
      <c r="I24" s="25" t="s">
        <v>11</v>
      </c>
      <c r="J24" s="25" t="s">
        <v>12</v>
      </c>
      <c r="K24" s="23" t="s">
        <v>10</v>
      </c>
      <c r="L24" s="23" t="s">
        <v>11</v>
      </c>
      <c r="M24" s="23" t="s">
        <v>12</v>
      </c>
      <c r="N24" s="23" t="s">
        <v>10</v>
      </c>
      <c r="O24" s="23" t="s">
        <v>11</v>
      </c>
      <c r="P24" s="23" t="s">
        <v>12</v>
      </c>
      <c r="Q24" s="23" t="s">
        <v>10</v>
      </c>
      <c r="R24" s="23" t="s">
        <v>11</v>
      </c>
      <c r="S24" s="23" t="s">
        <v>12</v>
      </c>
      <c r="T24" s="58"/>
      <c r="U24" s="24" t="s">
        <v>7</v>
      </c>
      <c r="V24" s="23" t="s">
        <v>8</v>
      </c>
      <c r="W24" s="23" t="s">
        <v>9</v>
      </c>
      <c r="X24" s="23" t="s">
        <v>7</v>
      </c>
      <c r="Y24" s="23" t="s">
        <v>8</v>
      </c>
      <c r="Z24" s="23" t="s">
        <v>9</v>
      </c>
      <c r="AA24" s="24" t="s">
        <v>7</v>
      </c>
      <c r="AB24" s="25" t="s">
        <v>8</v>
      </c>
      <c r="AC24" s="25" t="s">
        <v>9</v>
      </c>
      <c r="AD24" s="23" t="s">
        <v>7</v>
      </c>
      <c r="AE24" s="23" t="s">
        <v>8</v>
      </c>
      <c r="AF24" s="23" t="s">
        <v>9</v>
      </c>
      <c r="AG24" s="25" t="s">
        <v>7</v>
      </c>
      <c r="AH24" s="25" t="s">
        <v>8</v>
      </c>
      <c r="AI24" s="26" t="s">
        <v>9</v>
      </c>
    </row>
    <row r="25" spans="1:38" s="2" customFormat="1" ht="19.5" customHeight="1">
      <c r="A25" s="33" t="s">
        <v>49</v>
      </c>
      <c r="B25" s="21">
        <f>SUM(B26:B41)</f>
        <v>1427</v>
      </c>
      <c r="C25" s="21">
        <f>SUM(C26:C41)</f>
        <v>71</v>
      </c>
      <c r="D25" s="21">
        <f>SUM(D26:D41)</f>
        <v>20</v>
      </c>
      <c r="E25" s="21">
        <f>SUM(E26:E41)</f>
        <v>8548</v>
      </c>
      <c r="F25" s="21">
        <f aca="true" t="shared" si="5" ref="F25:S25">SUM(F26:F41)</f>
        <v>1799</v>
      </c>
      <c r="G25" s="21">
        <f t="shared" si="5"/>
        <v>24</v>
      </c>
      <c r="H25" s="21">
        <f t="shared" si="5"/>
        <v>8437</v>
      </c>
      <c r="I25" s="21">
        <f t="shared" si="5"/>
        <v>407</v>
      </c>
      <c r="J25" s="21">
        <f t="shared" si="5"/>
        <v>2</v>
      </c>
      <c r="K25" s="21">
        <f t="shared" si="5"/>
        <v>71</v>
      </c>
      <c r="L25" s="21">
        <f t="shared" si="5"/>
        <v>3</v>
      </c>
      <c r="M25" s="21">
        <f t="shared" si="5"/>
        <v>1</v>
      </c>
      <c r="N25" s="21">
        <f t="shared" si="5"/>
        <v>3</v>
      </c>
      <c r="O25" s="21">
        <f t="shared" si="5"/>
        <v>1</v>
      </c>
      <c r="P25" s="21">
        <f t="shared" si="5"/>
        <v>20</v>
      </c>
      <c r="Q25" s="21">
        <f t="shared" si="5"/>
        <v>1196</v>
      </c>
      <c r="R25" s="21">
        <f t="shared" si="5"/>
        <v>35</v>
      </c>
      <c r="S25" s="21">
        <f t="shared" si="5"/>
        <v>3</v>
      </c>
      <c r="T25" s="33" t="s">
        <v>49</v>
      </c>
      <c r="U25" s="21">
        <f aca="true" t="shared" si="6" ref="U25:AI25">SUM(U26:U41)</f>
        <v>946</v>
      </c>
      <c r="V25" s="21">
        <f t="shared" si="6"/>
        <v>18</v>
      </c>
      <c r="W25" s="21">
        <f t="shared" si="6"/>
        <v>1</v>
      </c>
      <c r="X25" s="21">
        <f t="shared" si="6"/>
        <v>1309</v>
      </c>
      <c r="Y25" s="21">
        <f t="shared" si="6"/>
        <v>63</v>
      </c>
      <c r="Z25" s="21">
        <f t="shared" si="6"/>
        <v>11</v>
      </c>
      <c r="AA25" s="21">
        <f t="shared" si="6"/>
        <v>106</v>
      </c>
      <c r="AB25" s="21">
        <f t="shared" si="6"/>
        <v>8</v>
      </c>
      <c r="AC25" s="21">
        <f t="shared" si="6"/>
        <v>0</v>
      </c>
      <c r="AD25" s="21">
        <f t="shared" si="6"/>
        <v>15707</v>
      </c>
      <c r="AE25" s="21">
        <f t="shared" si="6"/>
        <v>990</v>
      </c>
      <c r="AF25" s="21">
        <f t="shared" si="6"/>
        <v>312</v>
      </c>
      <c r="AG25" s="21">
        <f t="shared" si="6"/>
        <v>69</v>
      </c>
      <c r="AH25" s="21">
        <f t="shared" si="6"/>
        <v>9</v>
      </c>
      <c r="AI25" s="21">
        <f t="shared" si="6"/>
        <v>74</v>
      </c>
      <c r="AJ25" s="21"/>
      <c r="AK25" s="21"/>
      <c r="AL25" s="21"/>
    </row>
    <row r="26" spans="1:38" s="2" customFormat="1" ht="19.5" customHeight="1">
      <c r="A26" s="33" t="s">
        <v>50</v>
      </c>
      <c r="B26" s="21">
        <v>12</v>
      </c>
      <c r="C26" s="21">
        <v>0</v>
      </c>
      <c r="D26" s="21">
        <v>0</v>
      </c>
      <c r="E26" s="21">
        <v>49</v>
      </c>
      <c r="F26" s="21">
        <v>16</v>
      </c>
      <c r="G26" s="21">
        <v>0</v>
      </c>
      <c r="H26" s="21">
        <v>88</v>
      </c>
      <c r="I26" s="21">
        <v>11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11</v>
      </c>
      <c r="Q26" s="21">
        <v>0</v>
      </c>
      <c r="R26" s="21">
        <v>1</v>
      </c>
      <c r="S26" s="21">
        <v>0</v>
      </c>
      <c r="T26" s="33" t="s">
        <v>50</v>
      </c>
      <c r="U26" s="21">
        <v>10</v>
      </c>
      <c r="V26" s="21">
        <v>0</v>
      </c>
      <c r="W26" s="21">
        <v>0</v>
      </c>
      <c r="X26" s="21">
        <v>32</v>
      </c>
      <c r="Y26" s="21">
        <v>-1</v>
      </c>
      <c r="Z26" s="21">
        <v>3</v>
      </c>
      <c r="AA26" s="21">
        <v>4</v>
      </c>
      <c r="AB26" s="21">
        <v>0</v>
      </c>
      <c r="AC26" s="21">
        <v>0</v>
      </c>
      <c r="AD26" s="21">
        <v>69</v>
      </c>
      <c r="AE26" s="21">
        <v>10</v>
      </c>
      <c r="AF26" s="21">
        <v>5</v>
      </c>
      <c r="AG26" s="21">
        <v>0</v>
      </c>
      <c r="AH26" s="21">
        <v>0</v>
      </c>
      <c r="AI26" s="21">
        <v>30</v>
      </c>
      <c r="AJ26" s="21"/>
      <c r="AK26" s="21"/>
      <c r="AL26" s="21"/>
    </row>
    <row r="27" spans="1:38" s="2" customFormat="1" ht="12" customHeight="1">
      <c r="A27" s="33" t="s">
        <v>51</v>
      </c>
      <c r="B27" s="21">
        <v>1</v>
      </c>
      <c r="C27" s="21">
        <v>0</v>
      </c>
      <c r="D27" s="21">
        <v>0</v>
      </c>
      <c r="E27" s="21">
        <v>7</v>
      </c>
      <c r="F27" s="21">
        <v>2</v>
      </c>
      <c r="G27" s="21">
        <v>0</v>
      </c>
      <c r="H27" s="21">
        <v>3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  <c r="T27" s="33" t="s">
        <v>51</v>
      </c>
      <c r="U27" s="21">
        <v>1</v>
      </c>
      <c r="V27" s="21">
        <v>0</v>
      </c>
      <c r="W27" s="21">
        <v>0</v>
      </c>
      <c r="X27" s="21">
        <v>1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7</v>
      </c>
      <c r="AE27" s="21">
        <v>0</v>
      </c>
      <c r="AF27" s="21">
        <v>0</v>
      </c>
      <c r="AG27" s="21">
        <v>0</v>
      </c>
      <c r="AH27" s="21">
        <v>0</v>
      </c>
      <c r="AI27" s="21">
        <v>1</v>
      </c>
      <c r="AJ27" s="21"/>
      <c r="AK27" s="21"/>
      <c r="AL27" s="21"/>
    </row>
    <row r="28" spans="1:38" s="2" customFormat="1" ht="12" customHeight="1">
      <c r="A28" s="33" t="s">
        <v>52</v>
      </c>
      <c r="B28" s="21">
        <v>555</v>
      </c>
      <c r="C28" s="21">
        <v>20</v>
      </c>
      <c r="D28" s="21">
        <v>7</v>
      </c>
      <c r="E28" s="21">
        <v>5396</v>
      </c>
      <c r="F28" s="21">
        <v>1272</v>
      </c>
      <c r="G28" s="21">
        <v>11</v>
      </c>
      <c r="H28" s="21">
        <v>3770</v>
      </c>
      <c r="I28" s="21">
        <v>179</v>
      </c>
      <c r="J28" s="21">
        <v>0</v>
      </c>
      <c r="K28" s="21">
        <v>23</v>
      </c>
      <c r="L28" s="21">
        <v>1</v>
      </c>
      <c r="M28" s="21">
        <v>1</v>
      </c>
      <c r="N28" s="21">
        <v>2</v>
      </c>
      <c r="O28" s="21">
        <v>0</v>
      </c>
      <c r="P28" s="21">
        <v>1</v>
      </c>
      <c r="Q28" s="21">
        <v>542</v>
      </c>
      <c r="R28" s="21">
        <v>20</v>
      </c>
      <c r="S28" s="21">
        <v>3</v>
      </c>
      <c r="T28" s="33" t="s">
        <v>52</v>
      </c>
      <c r="U28" s="21">
        <v>320</v>
      </c>
      <c r="V28" s="21">
        <v>8</v>
      </c>
      <c r="W28" s="21">
        <v>1</v>
      </c>
      <c r="X28" s="21">
        <v>450</v>
      </c>
      <c r="Y28" s="21">
        <v>30</v>
      </c>
      <c r="Z28" s="21">
        <v>2</v>
      </c>
      <c r="AA28" s="21">
        <v>33</v>
      </c>
      <c r="AB28" s="21">
        <v>0</v>
      </c>
      <c r="AC28" s="21">
        <v>0</v>
      </c>
      <c r="AD28" s="21">
        <v>5244</v>
      </c>
      <c r="AE28" s="21">
        <v>306</v>
      </c>
      <c r="AF28" s="21">
        <v>103</v>
      </c>
      <c r="AG28" s="21">
        <v>23</v>
      </c>
      <c r="AH28" s="21">
        <v>4</v>
      </c>
      <c r="AI28" s="21">
        <v>13</v>
      </c>
      <c r="AJ28" s="21"/>
      <c r="AK28" s="21"/>
      <c r="AL28" s="21"/>
    </row>
    <row r="29" spans="1:38" s="2" customFormat="1" ht="12" customHeight="1">
      <c r="A29" s="33" t="s">
        <v>53</v>
      </c>
      <c r="B29" s="21">
        <v>0</v>
      </c>
      <c r="C29" s="21">
        <v>0</v>
      </c>
      <c r="D29" s="21">
        <v>0</v>
      </c>
      <c r="E29" s="21">
        <v>4</v>
      </c>
      <c r="F29" s="21">
        <v>1</v>
      </c>
      <c r="G29" s="21">
        <v>0</v>
      </c>
      <c r="H29" s="21">
        <v>1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1</v>
      </c>
      <c r="R29" s="21">
        <v>0</v>
      </c>
      <c r="S29" s="21">
        <v>0</v>
      </c>
      <c r="T29" s="33" t="s">
        <v>53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1</v>
      </c>
      <c r="AB29" s="21">
        <v>0</v>
      </c>
      <c r="AC29" s="21">
        <v>0</v>
      </c>
      <c r="AD29" s="21">
        <v>5</v>
      </c>
      <c r="AE29" s="21">
        <v>3</v>
      </c>
      <c r="AF29" s="21">
        <v>0</v>
      </c>
      <c r="AG29" s="21">
        <v>0</v>
      </c>
      <c r="AH29" s="21">
        <v>0</v>
      </c>
      <c r="AI29" s="21">
        <v>0</v>
      </c>
      <c r="AJ29" s="21"/>
      <c r="AK29" s="21"/>
      <c r="AL29" s="21"/>
    </row>
    <row r="30" spans="1:38" s="2" customFormat="1" ht="12" customHeight="1">
      <c r="A30" s="33" t="s">
        <v>54</v>
      </c>
      <c r="B30" s="21">
        <v>392</v>
      </c>
      <c r="C30" s="21">
        <v>26</v>
      </c>
      <c r="D30" s="21">
        <v>2</v>
      </c>
      <c r="E30" s="21">
        <v>1063</v>
      </c>
      <c r="F30" s="21">
        <v>138</v>
      </c>
      <c r="G30" s="21">
        <v>2</v>
      </c>
      <c r="H30" s="21">
        <v>2359</v>
      </c>
      <c r="I30" s="21">
        <v>111</v>
      </c>
      <c r="J30" s="21">
        <v>0</v>
      </c>
      <c r="K30" s="21">
        <v>25</v>
      </c>
      <c r="L30" s="21">
        <v>1</v>
      </c>
      <c r="M30" s="21">
        <v>0</v>
      </c>
      <c r="N30" s="21">
        <v>1</v>
      </c>
      <c r="O30" s="21">
        <v>1</v>
      </c>
      <c r="P30" s="21">
        <v>3</v>
      </c>
      <c r="Q30" s="21">
        <v>126</v>
      </c>
      <c r="R30" s="21">
        <v>4</v>
      </c>
      <c r="S30" s="21">
        <v>0</v>
      </c>
      <c r="T30" s="33" t="s">
        <v>54</v>
      </c>
      <c r="U30" s="21">
        <v>229</v>
      </c>
      <c r="V30" s="21">
        <v>4</v>
      </c>
      <c r="W30" s="21">
        <v>0</v>
      </c>
      <c r="X30" s="21">
        <v>341</v>
      </c>
      <c r="Y30" s="21">
        <v>11</v>
      </c>
      <c r="Z30" s="21">
        <v>1</v>
      </c>
      <c r="AA30" s="21">
        <v>8</v>
      </c>
      <c r="AB30" s="21">
        <v>2</v>
      </c>
      <c r="AC30" s="21">
        <v>0</v>
      </c>
      <c r="AD30" s="21">
        <v>1572</v>
      </c>
      <c r="AE30" s="21">
        <v>145</v>
      </c>
      <c r="AF30" s="21">
        <v>34</v>
      </c>
      <c r="AG30" s="21">
        <v>11</v>
      </c>
      <c r="AH30" s="21">
        <v>1</v>
      </c>
      <c r="AI30" s="21">
        <v>4</v>
      </c>
      <c r="AJ30" s="21"/>
      <c r="AK30" s="21"/>
      <c r="AL30" s="21"/>
    </row>
    <row r="31" spans="1:38" s="2" customFormat="1" ht="12" customHeight="1">
      <c r="A31" s="33" t="s">
        <v>55</v>
      </c>
      <c r="B31" s="21">
        <v>180</v>
      </c>
      <c r="C31" s="21">
        <v>6</v>
      </c>
      <c r="D31" s="21">
        <v>0</v>
      </c>
      <c r="E31" s="21">
        <v>1287</v>
      </c>
      <c r="F31" s="21">
        <v>246</v>
      </c>
      <c r="G31" s="21">
        <v>5</v>
      </c>
      <c r="H31" s="21">
        <v>1218</v>
      </c>
      <c r="I31" s="21">
        <v>45</v>
      </c>
      <c r="J31" s="21">
        <v>1</v>
      </c>
      <c r="K31" s="21">
        <v>9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154</v>
      </c>
      <c r="R31" s="21">
        <v>5</v>
      </c>
      <c r="S31" s="21">
        <v>0</v>
      </c>
      <c r="T31" s="33" t="s">
        <v>55</v>
      </c>
      <c r="U31" s="21">
        <v>154</v>
      </c>
      <c r="V31" s="21">
        <v>0</v>
      </c>
      <c r="W31" s="21">
        <v>0</v>
      </c>
      <c r="X31" s="21">
        <v>177</v>
      </c>
      <c r="Y31" s="21">
        <v>10</v>
      </c>
      <c r="Z31" s="21">
        <v>2</v>
      </c>
      <c r="AA31" s="21">
        <v>22</v>
      </c>
      <c r="AB31" s="21">
        <v>1</v>
      </c>
      <c r="AC31" s="21">
        <v>0</v>
      </c>
      <c r="AD31" s="21">
        <v>3335</v>
      </c>
      <c r="AE31" s="21">
        <v>166</v>
      </c>
      <c r="AF31" s="21">
        <v>40</v>
      </c>
      <c r="AG31" s="21">
        <v>12</v>
      </c>
      <c r="AH31" s="21">
        <v>1</v>
      </c>
      <c r="AI31" s="21">
        <v>6</v>
      </c>
      <c r="AJ31" s="21"/>
      <c r="AK31" s="21"/>
      <c r="AL31" s="21"/>
    </row>
    <row r="32" spans="1:38" s="2" customFormat="1" ht="12" customHeight="1">
      <c r="A32" s="33" t="s">
        <v>56</v>
      </c>
      <c r="B32" s="21">
        <v>14</v>
      </c>
      <c r="C32" s="21">
        <v>2</v>
      </c>
      <c r="D32" s="21">
        <v>0</v>
      </c>
      <c r="E32" s="21">
        <v>49</v>
      </c>
      <c r="F32" s="21">
        <v>8</v>
      </c>
      <c r="G32" s="21">
        <v>1</v>
      </c>
      <c r="H32" s="21">
        <v>311</v>
      </c>
      <c r="I32" s="21">
        <v>4</v>
      </c>
      <c r="J32" s="21">
        <v>0</v>
      </c>
      <c r="K32" s="21">
        <v>2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225</v>
      </c>
      <c r="R32" s="21">
        <v>2</v>
      </c>
      <c r="S32" s="21">
        <v>0</v>
      </c>
      <c r="T32" s="33" t="s">
        <v>56</v>
      </c>
      <c r="U32" s="21">
        <v>34</v>
      </c>
      <c r="V32" s="21">
        <v>0</v>
      </c>
      <c r="W32" s="21">
        <v>0</v>
      </c>
      <c r="X32" s="21">
        <v>32</v>
      </c>
      <c r="Y32" s="21">
        <v>0</v>
      </c>
      <c r="Z32" s="21">
        <v>0</v>
      </c>
      <c r="AA32" s="21">
        <v>5</v>
      </c>
      <c r="AB32" s="21">
        <v>2</v>
      </c>
      <c r="AC32" s="21">
        <v>0</v>
      </c>
      <c r="AD32" s="21">
        <v>864</v>
      </c>
      <c r="AE32" s="21">
        <v>37</v>
      </c>
      <c r="AF32" s="21">
        <v>15</v>
      </c>
      <c r="AG32" s="21">
        <v>1</v>
      </c>
      <c r="AH32" s="21">
        <v>0</v>
      </c>
      <c r="AI32" s="21">
        <v>0</v>
      </c>
      <c r="AJ32" s="21"/>
      <c r="AK32" s="21"/>
      <c r="AL32" s="21"/>
    </row>
    <row r="33" spans="1:35" s="2" customFormat="1" ht="26.25" customHeight="1">
      <c r="A33" s="33" t="s">
        <v>57</v>
      </c>
      <c r="B33" s="21">
        <v>97</v>
      </c>
      <c r="C33" s="21">
        <v>12</v>
      </c>
      <c r="D33" s="21">
        <v>8</v>
      </c>
      <c r="E33" s="21">
        <v>285</v>
      </c>
      <c r="F33" s="21">
        <v>43</v>
      </c>
      <c r="G33" s="21">
        <v>2</v>
      </c>
      <c r="H33" s="21">
        <v>155</v>
      </c>
      <c r="I33" s="21">
        <v>14</v>
      </c>
      <c r="J33" s="21">
        <v>0</v>
      </c>
      <c r="K33" s="21">
        <v>5</v>
      </c>
      <c r="L33" s="21">
        <v>1</v>
      </c>
      <c r="M33" s="21">
        <v>0</v>
      </c>
      <c r="N33" s="21">
        <v>0</v>
      </c>
      <c r="O33" s="21">
        <v>0</v>
      </c>
      <c r="P33" s="21">
        <v>4</v>
      </c>
      <c r="Q33" s="21">
        <v>34</v>
      </c>
      <c r="R33" s="21">
        <v>0</v>
      </c>
      <c r="S33" s="21">
        <v>0</v>
      </c>
      <c r="T33" s="33" t="s">
        <v>57</v>
      </c>
      <c r="U33" s="21">
        <v>59</v>
      </c>
      <c r="V33" s="21">
        <v>3</v>
      </c>
      <c r="W33" s="21">
        <v>0</v>
      </c>
      <c r="X33" s="21">
        <v>91</v>
      </c>
      <c r="Y33" s="21">
        <v>2</v>
      </c>
      <c r="Z33" s="21">
        <v>2</v>
      </c>
      <c r="AA33" s="21">
        <v>6</v>
      </c>
      <c r="AB33" s="21">
        <v>2</v>
      </c>
      <c r="AC33" s="21">
        <v>0</v>
      </c>
      <c r="AD33" s="21">
        <v>969</v>
      </c>
      <c r="AE33" s="21">
        <v>70</v>
      </c>
      <c r="AF33" s="21">
        <v>43</v>
      </c>
      <c r="AG33" s="21">
        <v>4</v>
      </c>
      <c r="AH33" s="21">
        <v>2</v>
      </c>
      <c r="AI33" s="21">
        <v>14</v>
      </c>
    </row>
    <row r="34" spans="1:38" s="2" customFormat="1" ht="12" customHeight="1">
      <c r="A34" s="33" t="s">
        <v>58</v>
      </c>
      <c r="B34" s="21">
        <v>2</v>
      </c>
      <c r="C34" s="21">
        <v>0</v>
      </c>
      <c r="D34" s="21">
        <v>0</v>
      </c>
      <c r="E34" s="21">
        <v>1</v>
      </c>
      <c r="F34" s="21">
        <v>0</v>
      </c>
      <c r="G34" s="21">
        <v>0</v>
      </c>
      <c r="H34" s="21">
        <v>1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3" t="s">
        <v>58</v>
      </c>
      <c r="U34" s="21">
        <v>3</v>
      </c>
      <c r="V34" s="21">
        <v>0</v>
      </c>
      <c r="W34" s="21">
        <v>0</v>
      </c>
      <c r="X34" s="21">
        <v>6</v>
      </c>
      <c r="Y34" s="21">
        <v>0</v>
      </c>
      <c r="Z34" s="21">
        <v>0</v>
      </c>
      <c r="AA34" s="21">
        <v>1</v>
      </c>
      <c r="AB34" s="21">
        <v>1</v>
      </c>
      <c r="AC34" s="21">
        <v>0</v>
      </c>
      <c r="AD34" s="21">
        <v>348</v>
      </c>
      <c r="AE34" s="21">
        <v>23</v>
      </c>
      <c r="AF34" s="21">
        <v>9</v>
      </c>
      <c r="AG34" s="21">
        <v>2</v>
      </c>
      <c r="AH34" s="21">
        <v>0</v>
      </c>
      <c r="AI34" s="21">
        <v>0</v>
      </c>
      <c r="AJ34" s="21"/>
      <c r="AK34" s="21"/>
      <c r="AL34" s="21"/>
    </row>
    <row r="35" spans="1:38" s="2" customFormat="1" ht="12" customHeight="1">
      <c r="A35" s="33" t="s">
        <v>59</v>
      </c>
      <c r="B35" s="21">
        <v>5</v>
      </c>
      <c r="C35" s="21">
        <v>0</v>
      </c>
      <c r="D35" s="21">
        <v>0</v>
      </c>
      <c r="E35" s="21">
        <v>22</v>
      </c>
      <c r="F35" s="21">
        <v>5</v>
      </c>
      <c r="G35" s="21">
        <v>0</v>
      </c>
      <c r="H35" s="21">
        <v>17</v>
      </c>
      <c r="I35" s="21">
        <v>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3" t="s">
        <v>59</v>
      </c>
      <c r="U35" s="21">
        <v>1</v>
      </c>
      <c r="V35" s="21">
        <v>1</v>
      </c>
      <c r="W35" s="21">
        <v>0</v>
      </c>
      <c r="X35" s="21">
        <v>9</v>
      </c>
      <c r="Y35" s="21">
        <v>0</v>
      </c>
      <c r="Z35" s="21">
        <v>0</v>
      </c>
      <c r="AA35" s="21">
        <v>1</v>
      </c>
      <c r="AB35" s="21">
        <v>0</v>
      </c>
      <c r="AC35" s="21">
        <v>0</v>
      </c>
      <c r="AD35" s="21">
        <v>236</v>
      </c>
      <c r="AE35" s="21">
        <v>20</v>
      </c>
      <c r="AF35" s="21">
        <v>9</v>
      </c>
      <c r="AG35" s="21">
        <v>1</v>
      </c>
      <c r="AH35" s="21">
        <v>0</v>
      </c>
      <c r="AI35" s="21">
        <v>0</v>
      </c>
      <c r="AJ35" s="21"/>
      <c r="AK35" s="21"/>
      <c r="AL35" s="21"/>
    </row>
    <row r="36" spans="1:38" s="2" customFormat="1" ht="12" customHeight="1">
      <c r="A36" s="33" t="s">
        <v>60</v>
      </c>
      <c r="B36" s="21">
        <v>11</v>
      </c>
      <c r="C36" s="21">
        <v>1</v>
      </c>
      <c r="D36" s="21">
        <v>0</v>
      </c>
      <c r="E36" s="21">
        <v>61</v>
      </c>
      <c r="F36" s="21">
        <v>14</v>
      </c>
      <c r="G36" s="21">
        <v>1</v>
      </c>
      <c r="H36" s="21">
        <v>95</v>
      </c>
      <c r="I36" s="21">
        <v>4</v>
      </c>
      <c r="J36" s="21">
        <v>0</v>
      </c>
      <c r="K36" s="21">
        <v>2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5</v>
      </c>
      <c r="R36" s="21">
        <v>0</v>
      </c>
      <c r="S36" s="21">
        <v>0</v>
      </c>
      <c r="T36" s="33" t="s">
        <v>60</v>
      </c>
      <c r="U36" s="21">
        <v>12</v>
      </c>
      <c r="V36" s="21">
        <v>0</v>
      </c>
      <c r="W36" s="21">
        <v>0</v>
      </c>
      <c r="X36" s="21">
        <v>27</v>
      </c>
      <c r="Y36" s="21">
        <v>0</v>
      </c>
      <c r="Z36" s="21">
        <v>0</v>
      </c>
      <c r="AA36" s="21">
        <v>2</v>
      </c>
      <c r="AB36" s="21">
        <v>0</v>
      </c>
      <c r="AC36" s="21">
        <v>0</v>
      </c>
      <c r="AD36" s="21">
        <v>566</v>
      </c>
      <c r="AE36" s="21">
        <v>27</v>
      </c>
      <c r="AF36" s="21">
        <v>10</v>
      </c>
      <c r="AG36" s="21">
        <v>1</v>
      </c>
      <c r="AH36" s="21">
        <v>0</v>
      </c>
      <c r="AI36" s="21">
        <v>0</v>
      </c>
      <c r="AJ36" s="21"/>
      <c r="AK36" s="21"/>
      <c r="AL36" s="21"/>
    </row>
    <row r="37" spans="1:38" s="2" customFormat="1" ht="12" customHeight="1">
      <c r="A37" s="33" t="s">
        <v>61</v>
      </c>
      <c r="B37" s="21">
        <v>1</v>
      </c>
      <c r="C37" s="21">
        <v>0</v>
      </c>
      <c r="D37" s="21">
        <v>0</v>
      </c>
      <c r="E37" s="21">
        <v>5</v>
      </c>
      <c r="F37" s="21">
        <v>0</v>
      </c>
      <c r="G37" s="21">
        <v>0</v>
      </c>
      <c r="H37" s="21">
        <v>14</v>
      </c>
      <c r="I37" s="21">
        <v>6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10</v>
      </c>
      <c r="R37" s="21">
        <v>0</v>
      </c>
      <c r="S37" s="21">
        <v>0</v>
      </c>
      <c r="T37" s="33" t="s">
        <v>61</v>
      </c>
      <c r="U37" s="21">
        <v>1</v>
      </c>
      <c r="V37" s="21">
        <v>0</v>
      </c>
      <c r="W37" s="21">
        <v>0</v>
      </c>
      <c r="X37" s="21">
        <v>8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146</v>
      </c>
      <c r="AE37" s="21">
        <v>6</v>
      </c>
      <c r="AF37" s="21">
        <v>3</v>
      </c>
      <c r="AG37" s="21">
        <v>1</v>
      </c>
      <c r="AH37" s="21">
        <v>0</v>
      </c>
      <c r="AI37" s="21">
        <v>0</v>
      </c>
      <c r="AJ37" s="21"/>
      <c r="AK37" s="21"/>
      <c r="AL37" s="21"/>
    </row>
    <row r="38" spans="1:38" s="2" customFormat="1" ht="12" customHeight="1">
      <c r="A38" s="33" t="s">
        <v>62</v>
      </c>
      <c r="B38" s="21">
        <v>5</v>
      </c>
      <c r="C38" s="21">
        <v>1</v>
      </c>
      <c r="D38" s="21">
        <v>0</v>
      </c>
      <c r="E38" s="21">
        <v>13</v>
      </c>
      <c r="F38" s="21">
        <v>1</v>
      </c>
      <c r="G38" s="21">
        <v>0</v>
      </c>
      <c r="H38" s="21">
        <v>15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11</v>
      </c>
      <c r="R38" s="21">
        <v>1</v>
      </c>
      <c r="S38" s="21">
        <v>0</v>
      </c>
      <c r="T38" s="33" t="s">
        <v>62</v>
      </c>
      <c r="U38" s="21">
        <v>13</v>
      </c>
      <c r="V38" s="21">
        <v>0</v>
      </c>
      <c r="W38" s="21">
        <v>0</v>
      </c>
      <c r="X38" s="21">
        <v>20</v>
      </c>
      <c r="Y38" s="21">
        <v>0</v>
      </c>
      <c r="Z38" s="21">
        <v>0</v>
      </c>
      <c r="AA38" s="21">
        <v>7</v>
      </c>
      <c r="AB38" s="21">
        <v>0</v>
      </c>
      <c r="AC38" s="21">
        <v>0</v>
      </c>
      <c r="AD38" s="21">
        <v>561</v>
      </c>
      <c r="AE38" s="21">
        <v>35</v>
      </c>
      <c r="AF38" s="21">
        <v>9</v>
      </c>
      <c r="AG38" s="21">
        <v>3</v>
      </c>
      <c r="AH38" s="21">
        <v>0</v>
      </c>
      <c r="AI38" s="21">
        <v>0</v>
      </c>
      <c r="AJ38" s="21"/>
      <c r="AK38" s="21"/>
      <c r="AL38" s="21"/>
    </row>
    <row r="39" spans="1:38" s="2" customFormat="1" ht="12" customHeight="1">
      <c r="A39" s="33" t="s">
        <v>63</v>
      </c>
      <c r="B39" s="21">
        <v>28</v>
      </c>
      <c r="C39" s="21">
        <v>0</v>
      </c>
      <c r="D39" s="21">
        <v>0</v>
      </c>
      <c r="E39" s="21">
        <v>21</v>
      </c>
      <c r="F39" s="21">
        <v>4</v>
      </c>
      <c r="G39" s="21">
        <v>0</v>
      </c>
      <c r="H39" s="21">
        <v>50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20</v>
      </c>
      <c r="R39" s="21">
        <v>0</v>
      </c>
      <c r="S39" s="21">
        <v>0</v>
      </c>
      <c r="T39" s="33" t="s">
        <v>63</v>
      </c>
      <c r="U39" s="21">
        <v>13</v>
      </c>
      <c r="V39" s="21">
        <v>0</v>
      </c>
      <c r="W39" s="21">
        <v>0</v>
      </c>
      <c r="X39" s="21">
        <v>17</v>
      </c>
      <c r="Y39" s="21">
        <v>0</v>
      </c>
      <c r="Z39" s="21">
        <v>0</v>
      </c>
      <c r="AA39" s="21">
        <v>3</v>
      </c>
      <c r="AB39" s="21">
        <v>0</v>
      </c>
      <c r="AC39" s="21">
        <v>0</v>
      </c>
      <c r="AD39" s="21">
        <v>280</v>
      </c>
      <c r="AE39" s="21">
        <v>9</v>
      </c>
      <c r="AF39" s="21">
        <v>4</v>
      </c>
      <c r="AG39" s="21">
        <v>1</v>
      </c>
      <c r="AH39" s="21">
        <v>0</v>
      </c>
      <c r="AI39" s="21">
        <v>1</v>
      </c>
      <c r="AJ39" s="21"/>
      <c r="AK39" s="21"/>
      <c r="AL39" s="21"/>
    </row>
    <row r="40" spans="1:38" s="2" customFormat="1" ht="12" customHeight="1">
      <c r="A40" s="33" t="s">
        <v>64</v>
      </c>
      <c r="B40" s="21">
        <v>116</v>
      </c>
      <c r="C40" s="21">
        <v>2</v>
      </c>
      <c r="D40" s="21">
        <v>2</v>
      </c>
      <c r="E40" s="21">
        <v>280</v>
      </c>
      <c r="F40" s="21">
        <v>46</v>
      </c>
      <c r="G40" s="21">
        <v>1</v>
      </c>
      <c r="H40" s="21">
        <v>335</v>
      </c>
      <c r="I40" s="21">
        <v>24</v>
      </c>
      <c r="J40" s="21">
        <v>0</v>
      </c>
      <c r="K40" s="21">
        <v>5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68</v>
      </c>
      <c r="R40" s="21">
        <v>2</v>
      </c>
      <c r="S40" s="21">
        <v>0</v>
      </c>
      <c r="T40" s="33" t="s">
        <v>64</v>
      </c>
      <c r="U40" s="21">
        <v>92</v>
      </c>
      <c r="V40" s="21">
        <v>1</v>
      </c>
      <c r="W40" s="21">
        <v>0</v>
      </c>
      <c r="X40" s="21">
        <v>94</v>
      </c>
      <c r="Y40" s="21">
        <v>9</v>
      </c>
      <c r="Z40" s="21">
        <v>1</v>
      </c>
      <c r="AA40" s="21">
        <v>13</v>
      </c>
      <c r="AB40" s="21">
        <v>0</v>
      </c>
      <c r="AC40" s="21">
        <v>0</v>
      </c>
      <c r="AD40" s="21">
        <v>1433</v>
      </c>
      <c r="AE40" s="21">
        <v>113</v>
      </c>
      <c r="AF40" s="21">
        <v>21</v>
      </c>
      <c r="AG40" s="21">
        <v>8</v>
      </c>
      <c r="AH40" s="21">
        <v>1</v>
      </c>
      <c r="AI40" s="21">
        <v>4</v>
      </c>
      <c r="AJ40" s="21"/>
      <c r="AK40" s="21"/>
      <c r="AL40" s="21"/>
    </row>
    <row r="41" spans="1:38" s="2" customFormat="1" ht="12" customHeight="1" thickBot="1">
      <c r="A41" s="34" t="s">
        <v>65</v>
      </c>
      <c r="B41" s="21">
        <v>8</v>
      </c>
      <c r="C41" s="21">
        <v>1</v>
      </c>
      <c r="D41" s="21">
        <v>1</v>
      </c>
      <c r="E41" s="21">
        <v>5</v>
      </c>
      <c r="F41" s="21">
        <v>3</v>
      </c>
      <c r="G41" s="21">
        <v>1</v>
      </c>
      <c r="H41" s="21">
        <v>5</v>
      </c>
      <c r="I41" s="21">
        <v>4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34" t="s">
        <v>65</v>
      </c>
      <c r="U41" s="21">
        <v>4</v>
      </c>
      <c r="V41" s="21">
        <v>1</v>
      </c>
      <c r="W41" s="21">
        <v>0</v>
      </c>
      <c r="X41" s="21">
        <v>4</v>
      </c>
      <c r="Y41" s="21">
        <v>2</v>
      </c>
      <c r="Z41" s="21">
        <v>0</v>
      </c>
      <c r="AA41" s="21">
        <v>0</v>
      </c>
      <c r="AB41" s="21">
        <v>0</v>
      </c>
      <c r="AC41" s="21">
        <v>0</v>
      </c>
      <c r="AD41" s="21">
        <v>72</v>
      </c>
      <c r="AE41" s="21">
        <v>20</v>
      </c>
      <c r="AF41" s="21">
        <v>7</v>
      </c>
      <c r="AG41" s="21">
        <v>1</v>
      </c>
      <c r="AH41" s="21">
        <v>0</v>
      </c>
      <c r="AI41" s="21">
        <v>1</v>
      </c>
      <c r="AJ41" s="21"/>
      <c r="AK41" s="21"/>
      <c r="AL41" s="21"/>
    </row>
    <row r="42" spans="1:35" s="2" customFormat="1" ht="24" customHeight="1">
      <c r="A42" s="72" t="s">
        <v>30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="2" customFormat="1" ht="40.5" customHeight="1"/>
    <row r="44" spans="1:35" s="2" customFormat="1" ht="10.5" customHeight="1">
      <c r="A44" s="59" t="s">
        <v>214</v>
      </c>
      <c r="B44" s="60"/>
      <c r="C44" s="60"/>
      <c r="D44" s="60"/>
      <c r="E44" s="60"/>
      <c r="F44" s="60"/>
      <c r="G44" s="60"/>
      <c r="H44" s="60" t="s">
        <v>147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 t="s">
        <v>215</v>
      </c>
      <c r="U44" s="60"/>
      <c r="V44" s="60"/>
      <c r="W44" s="60"/>
      <c r="X44" s="60"/>
      <c r="Y44" s="60"/>
      <c r="Z44" s="60"/>
      <c r="AA44" s="60" t="s">
        <v>216</v>
      </c>
      <c r="AB44" s="60"/>
      <c r="AC44" s="60"/>
      <c r="AD44" s="60"/>
      <c r="AE44" s="60"/>
      <c r="AF44" s="60"/>
      <c r="AG44" s="60"/>
      <c r="AH44" s="60"/>
      <c r="AI44" s="60"/>
    </row>
  </sheetData>
  <mergeCells count="41">
    <mergeCell ref="X3:Z3"/>
    <mergeCell ref="U23:W23"/>
    <mergeCell ref="X23:Z23"/>
    <mergeCell ref="AA3:AC3"/>
    <mergeCell ref="AD3:AF3"/>
    <mergeCell ref="AG3:AI3"/>
    <mergeCell ref="AA23:AC23"/>
    <mergeCell ref="AD23:AF23"/>
    <mergeCell ref="AG23:AI23"/>
    <mergeCell ref="AA1:AG1"/>
    <mergeCell ref="AH1:AI1"/>
    <mergeCell ref="T1:Z1"/>
    <mergeCell ref="T2:Z2"/>
    <mergeCell ref="AA2:AH2"/>
    <mergeCell ref="K23:M23"/>
    <mergeCell ref="H23:J23"/>
    <mergeCell ref="U3:W3"/>
    <mergeCell ref="H1:N1"/>
    <mergeCell ref="O1:S1"/>
    <mergeCell ref="T3:T4"/>
    <mergeCell ref="T23:T24"/>
    <mergeCell ref="T44:Z44"/>
    <mergeCell ref="AA44:AI44"/>
    <mergeCell ref="B3:D3"/>
    <mergeCell ref="A1:G1"/>
    <mergeCell ref="A2:G2"/>
    <mergeCell ref="E3:G3"/>
    <mergeCell ref="B23:D23"/>
    <mergeCell ref="E23:G23"/>
    <mergeCell ref="H2:R2"/>
    <mergeCell ref="A42:L42"/>
    <mergeCell ref="A3:A4"/>
    <mergeCell ref="A23:A24"/>
    <mergeCell ref="A44:G44"/>
    <mergeCell ref="H44:S44"/>
    <mergeCell ref="H3:J3"/>
    <mergeCell ref="K3:M3"/>
    <mergeCell ref="N3:P3"/>
    <mergeCell ref="Q3:S3"/>
    <mergeCell ref="Q23:S23"/>
    <mergeCell ref="N23:P2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36" customWidth="1"/>
    <col min="2" max="5" width="7.00390625" style="36" customWidth="1"/>
    <col min="6" max="6" width="7.875" style="36" customWidth="1"/>
    <col min="7" max="10" width="7.625" style="36" customWidth="1"/>
    <col min="11" max="16384" width="9.00390625" style="36" customWidth="1"/>
  </cols>
  <sheetData>
    <row r="1" spans="1:10" s="1" customFormat="1" ht="48" customHeight="1">
      <c r="A1" s="85" t="s">
        <v>137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18" customFormat="1" ht="33" customHeight="1">
      <c r="A3" s="57" t="s">
        <v>103</v>
      </c>
      <c r="B3" s="63" t="s">
        <v>91</v>
      </c>
      <c r="C3" s="65"/>
      <c r="D3" s="65"/>
      <c r="E3" s="65"/>
      <c r="F3" s="64" t="s">
        <v>4</v>
      </c>
      <c r="G3" s="88" t="s">
        <v>84</v>
      </c>
      <c r="H3" s="62"/>
      <c r="I3" s="62"/>
      <c r="J3" s="62"/>
    </row>
    <row r="4" spans="1:10" s="18" customFormat="1" ht="27" customHeight="1" thickBot="1">
      <c r="A4" s="58"/>
      <c r="B4" s="30" t="s">
        <v>92</v>
      </c>
      <c r="C4" s="29" t="s">
        <v>93</v>
      </c>
      <c r="D4" s="29" t="s">
        <v>94</v>
      </c>
      <c r="E4" s="29" t="s">
        <v>95</v>
      </c>
      <c r="F4" s="87"/>
      <c r="G4" s="29" t="s">
        <v>92</v>
      </c>
      <c r="H4" s="29" t="s">
        <v>93</v>
      </c>
      <c r="I4" s="29" t="s">
        <v>94</v>
      </c>
      <c r="J4" s="42" t="s">
        <v>95</v>
      </c>
    </row>
    <row r="5" spans="1:10" s="2" customFormat="1" ht="24" customHeight="1">
      <c r="A5" s="43" t="s">
        <v>190</v>
      </c>
      <c r="B5" s="50">
        <f>1128-2</f>
        <v>1126</v>
      </c>
      <c r="C5" s="50">
        <f>904-1</f>
        <v>903</v>
      </c>
      <c r="D5" s="50">
        <f>160-1</f>
        <v>159</v>
      </c>
      <c r="E5" s="50">
        <v>64</v>
      </c>
      <c r="F5" s="21">
        <v>563250</v>
      </c>
      <c r="G5" s="51">
        <f>B5/F5*1000</f>
        <v>1.9991122947181534</v>
      </c>
      <c r="H5" s="51">
        <f>C5/F5*1000</f>
        <v>1.6031957390146472</v>
      </c>
      <c r="I5" s="51">
        <f>D5/F5*1000</f>
        <v>0.2822902796271638</v>
      </c>
      <c r="J5" s="51">
        <f>E5/F5*1000</f>
        <v>0.11362627607634265</v>
      </c>
    </row>
    <row r="6" spans="1:10" s="2" customFormat="1" ht="12" customHeight="1">
      <c r="A6" s="43"/>
      <c r="B6" s="21">
        <f>1793-2</f>
        <v>1791</v>
      </c>
      <c r="C6" s="21">
        <f>1439-1</f>
        <v>1438</v>
      </c>
      <c r="D6" s="21">
        <f>198-1</f>
        <v>197</v>
      </c>
      <c r="E6" s="21">
        <v>156</v>
      </c>
      <c r="F6" s="21"/>
      <c r="G6" s="52">
        <f>B6/F5*1000</f>
        <v>3.1797603195739015</v>
      </c>
      <c r="H6" s="52">
        <f>C6/F5*1000</f>
        <v>2.553040390590324</v>
      </c>
      <c r="I6" s="52">
        <f>D6/F5*1000</f>
        <v>0.3497558810474922</v>
      </c>
      <c r="J6" s="52">
        <f>E6/F5*1000</f>
        <v>0.2769640479360852</v>
      </c>
    </row>
    <row r="7" spans="1:10" s="2" customFormat="1" ht="24" customHeight="1">
      <c r="A7" s="43" t="s">
        <v>191</v>
      </c>
      <c r="B7" s="50">
        <v>1135</v>
      </c>
      <c r="C7" s="50">
        <v>915</v>
      </c>
      <c r="D7" s="50">
        <v>159</v>
      </c>
      <c r="E7" s="50">
        <v>61</v>
      </c>
      <c r="F7" s="21">
        <v>532882</v>
      </c>
      <c r="G7" s="51">
        <f>B7/F7*1000</f>
        <v>2.129927451105498</v>
      </c>
      <c r="H7" s="51">
        <f>C7/F7*1000</f>
        <v>1.7170780773229344</v>
      </c>
      <c r="I7" s="51">
        <f>D7/F7*1000</f>
        <v>0.2983775019610345</v>
      </c>
      <c r="J7" s="51">
        <f>E7/F7*1000</f>
        <v>0.11447187182152897</v>
      </c>
    </row>
    <row r="8" spans="1:10" s="2" customFormat="1" ht="12" customHeight="1">
      <c r="A8" s="43"/>
      <c r="B8" s="21">
        <v>1838</v>
      </c>
      <c r="C8" s="21">
        <v>1484</v>
      </c>
      <c r="D8" s="21">
        <v>206</v>
      </c>
      <c r="E8" s="21">
        <v>148</v>
      </c>
      <c r="F8" s="21"/>
      <c r="G8" s="52">
        <f>B8/F7*1000</f>
        <v>3.4491688591470533</v>
      </c>
      <c r="H8" s="52">
        <f>C8/F7*1000</f>
        <v>2.7848566849696557</v>
      </c>
      <c r="I8" s="52">
        <f>D8/F7*1000</f>
        <v>0.3865771409054912</v>
      </c>
      <c r="J8" s="52">
        <f>E8/F7*1000</f>
        <v>0.27773503327190635</v>
      </c>
    </row>
    <row r="9" spans="1:10" s="2" customFormat="1" ht="24" customHeight="1">
      <c r="A9" s="43" t="s">
        <v>192</v>
      </c>
      <c r="B9" s="50">
        <v>1356</v>
      </c>
      <c r="C9" s="50">
        <v>1123</v>
      </c>
      <c r="D9" s="50">
        <v>155</v>
      </c>
      <c r="E9" s="50">
        <v>78</v>
      </c>
      <c r="F9" s="21">
        <v>523325</v>
      </c>
      <c r="G9" s="51">
        <f>B9/F9*1000</f>
        <v>2.5911240624850715</v>
      </c>
      <c r="H9" s="51">
        <f>C9/F9*1000</f>
        <v>2.1458940428987723</v>
      </c>
      <c r="I9" s="51">
        <f>D9/F9*1000</f>
        <v>0.2961830602398128</v>
      </c>
      <c r="J9" s="51">
        <f>E9/F9*1000</f>
        <v>0.1490469593464864</v>
      </c>
    </row>
    <row r="10" spans="1:10" s="2" customFormat="1" ht="12" customHeight="1">
      <c r="A10" s="43"/>
      <c r="B10" s="21">
        <v>2138</v>
      </c>
      <c r="C10" s="21">
        <v>1771</v>
      </c>
      <c r="D10" s="21">
        <v>200</v>
      </c>
      <c r="E10" s="21">
        <v>167</v>
      </c>
      <c r="F10" s="21"/>
      <c r="G10" s="52">
        <f>B10/F9*1000</f>
        <v>4.0854153728562554</v>
      </c>
      <c r="H10" s="52">
        <f>C10/F9*1000</f>
        <v>3.3841303205465056</v>
      </c>
      <c r="I10" s="52">
        <f>D10/F9*1000</f>
        <v>0.3821716906320164</v>
      </c>
      <c r="J10" s="52">
        <f>E10/F9*1000</f>
        <v>0.3191133616777337</v>
      </c>
    </row>
    <row r="11" spans="1:10" s="2" customFormat="1" ht="24" customHeight="1">
      <c r="A11" s="43" t="s">
        <v>193</v>
      </c>
      <c r="B11" s="50">
        <v>1441</v>
      </c>
      <c r="C11" s="50">
        <v>1189</v>
      </c>
      <c r="D11" s="50">
        <v>191</v>
      </c>
      <c r="E11" s="50">
        <v>61</v>
      </c>
      <c r="F11" s="21">
        <v>523207</v>
      </c>
      <c r="G11" s="51">
        <f>B11/F11*1000</f>
        <v>2.7541680443877854</v>
      </c>
      <c r="H11" s="51">
        <f>C11/F11*1000</f>
        <v>2.272523112267229</v>
      </c>
      <c r="I11" s="51">
        <f>D11/F11*1000</f>
        <v>0.365056277916771</v>
      </c>
      <c r="J11" s="51">
        <f>E11/F11*1000</f>
        <v>0.11658865420378549</v>
      </c>
    </row>
    <row r="12" spans="1:10" s="2" customFormat="1" ht="12" customHeight="1">
      <c r="A12" s="43"/>
      <c r="B12" s="21">
        <v>2283</v>
      </c>
      <c r="C12" s="21">
        <v>1877</v>
      </c>
      <c r="D12" s="21">
        <v>247</v>
      </c>
      <c r="E12" s="21">
        <v>159</v>
      </c>
      <c r="F12" s="21"/>
      <c r="G12" s="52">
        <f>B12/F11*1000</f>
        <v>4.36347373028266</v>
      </c>
      <c r="H12" s="52">
        <f>C12/F11*1000</f>
        <v>3.587490228532875</v>
      </c>
      <c r="I12" s="52">
        <f>D12/F11*1000</f>
        <v>0.47208848505467244</v>
      </c>
      <c r="J12" s="52">
        <f>E12/F11*1000</f>
        <v>0.303895016695113</v>
      </c>
    </row>
    <row r="13" spans="1:10" s="2" customFormat="1" ht="24" customHeight="1">
      <c r="A13" s="43" t="s">
        <v>194</v>
      </c>
      <c r="B13" s="50">
        <v>1781</v>
      </c>
      <c r="C13" s="50">
        <v>1507</v>
      </c>
      <c r="D13" s="50">
        <v>226</v>
      </c>
      <c r="E13" s="50">
        <v>48</v>
      </c>
      <c r="F13" s="21">
        <v>522144</v>
      </c>
      <c r="G13" s="51">
        <f>B13/F13*1000</f>
        <v>3.4109364466507324</v>
      </c>
      <c r="H13" s="51">
        <f>C13/F13*1000</f>
        <v>2.8861769933198502</v>
      </c>
      <c r="I13" s="51">
        <f>D13/F13*1000</f>
        <v>0.43283078997364716</v>
      </c>
      <c r="J13" s="51">
        <f>E13/F13*1000</f>
        <v>0.09192866335723479</v>
      </c>
    </row>
    <row r="14" spans="1:10" s="2" customFormat="1" ht="12" customHeight="1">
      <c r="A14" s="43"/>
      <c r="B14" s="21">
        <v>2789</v>
      </c>
      <c r="C14" s="21">
        <v>2366</v>
      </c>
      <c r="D14" s="21">
        <v>306</v>
      </c>
      <c r="E14" s="21">
        <v>117</v>
      </c>
      <c r="F14" s="21"/>
      <c r="G14" s="52">
        <f>B14/F13*1000</f>
        <v>5.341438377152663</v>
      </c>
      <c r="H14" s="52">
        <f>C14/F13*1000</f>
        <v>4.531317031317031</v>
      </c>
      <c r="I14" s="52">
        <f>D14/F13*1000</f>
        <v>0.5860452289023718</v>
      </c>
      <c r="J14" s="52">
        <f>E14/F13*1000</f>
        <v>0.2240761169332598</v>
      </c>
    </row>
    <row r="15" spans="1:10" s="2" customFormat="1" ht="24" customHeight="1">
      <c r="A15" s="43" t="s">
        <v>195</v>
      </c>
      <c r="B15" s="50">
        <v>1919</v>
      </c>
      <c r="C15" s="50">
        <v>1637</v>
      </c>
      <c r="D15" s="50">
        <v>223</v>
      </c>
      <c r="E15" s="50">
        <v>59</v>
      </c>
      <c r="F15" s="21">
        <v>525599</v>
      </c>
      <c r="G15" s="51">
        <f>B15/F15*1000</f>
        <v>3.651072395495425</v>
      </c>
      <c r="H15" s="51">
        <f>C15/F15*1000</f>
        <v>3.114541694333513</v>
      </c>
      <c r="I15" s="51">
        <f>D15/F15*1000</f>
        <v>0.42427782396846264</v>
      </c>
      <c r="J15" s="51">
        <f>E15/F15*1000</f>
        <v>0.11225287719344976</v>
      </c>
    </row>
    <row r="16" spans="1:10" s="2" customFormat="1" ht="12" customHeight="1">
      <c r="A16" s="43"/>
      <c r="B16" s="21">
        <v>3027</v>
      </c>
      <c r="C16" s="21">
        <v>2589</v>
      </c>
      <c r="D16" s="21">
        <v>313</v>
      </c>
      <c r="E16" s="21">
        <v>125</v>
      </c>
      <c r="F16" s="21"/>
      <c r="G16" s="52">
        <f>B16/F15*1000</f>
        <v>5.759143377365634</v>
      </c>
      <c r="H16" s="52">
        <f>C16/F15*1000</f>
        <v>4.925808458539684</v>
      </c>
      <c r="I16" s="52">
        <f>D16/F15*1000</f>
        <v>0.5955110264669453</v>
      </c>
      <c r="J16" s="52">
        <f>E16/F15*1000</f>
        <v>0.23782389235900372</v>
      </c>
    </row>
    <row r="17" spans="1:10" s="2" customFormat="1" ht="24" customHeight="1">
      <c r="A17" s="43" t="s">
        <v>196</v>
      </c>
      <c r="B17" s="50">
        <v>1930</v>
      </c>
      <c r="C17" s="50">
        <v>1656</v>
      </c>
      <c r="D17" s="50">
        <v>230</v>
      </c>
      <c r="E17" s="50">
        <v>44</v>
      </c>
      <c r="F17" s="21">
        <v>527702</v>
      </c>
      <c r="G17" s="51">
        <f>B17/F17*1000</f>
        <v>3.6573672261996353</v>
      </c>
      <c r="H17" s="51">
        <f>C17/F17*1000</f>
        <v>3.1381347806148168</v>
      </c>
      <c r="I17" s="51">
        <f>D17/F17*1000</f>
        <v>0.435852052863169</v>
      </c>
      <c r="J17" s="51">
        <f>E17/F17*1000</f>
        <v>0.08338039272164972</v>
      </c>
    </row>
    <row r="18" spans="1:10" s="2" customFormat="1" ht="12" customHeight="1">
      <c r="A18" s="43"/>
      <c r="B18" s="21">
        <v>2979</v>
      </c>
      <c r="C18" s="21">
        <v>2566</v>
      </c>
      <c r="D18" s="21">
        <v>308</v>
      </c>
      <c r="E18" s="21">
        <v>105</v>
      </c>
      <c r="F18" s="21"/>
      <c r="G18" s="52">
        <f>B18/F17*1000</f>
        <v>5.645231589040785</v>
      </c>
      <c r="H18" s="52">
        <f>C18/F17*1000</f>
        <v>4.862592902812572</v>
      </c>
      <c r="I18" s="52">
        <f>D18/F17*1000</f>
        <v>0.583662749051548</v>
      </c>
      <c r="J18" s="52">
        <f>E18/F17*1000</f>
        <v>0.1989759371766641</v>
      </c>
    </row>
    <row r="19" spans="1:10" s="2" customFormat="1" ht="24" customHeight="1">
      <c r="A19" s="43" t="s">
        <v>197</v>
      </c>
      <c r="B19" s="50">
        <v>1760</v>
      </c>
      <c r="C19" s="50">
        <v>1526</v>
      </c>
      <c r="D19" s="50">
        <v>189</v>
      </c>
      <c r="E19" s="50">
        <v>45</v>
      </c>
      <c r="F19" s="21">
        <v>510729</v>
      </c>
      <c r="G19" s="51">
        <f>B19/F19*1000</f>
        <v>3.446054561225229</v>
      </c>
      <c r="H19" s="51">
        <f>C19/F19*1000</f>
        <v>2.9878859434259657</v>
      </c>
      <c r="I19" s="51">
        <f>D19/F19*1000</f>
        <v>0.370059268222482</v>
      </c>
      <c r="J19" s="51">
        <f>E19/F19*1000</f>
        <v>0.08810934957678143</v>
      </c>
    </row>
    <row r="20" spans="1:10" s="2" customFormat="1" ht="12" customHeight="1">
      <c r="A20" s="43"/>
      <c r="B20" s="21">
        <v>2751</v>
      </c>
      <c r="C20" s="21">
        <v>2333</v>
      </c>
      <c r="D20" s="21">
        <v>304</v>
      </c>
      <c r="E20" s="21">
        <v>114</v>
      </c>
      <c r="F20" s="21"/>
      <c r="G20" s="52">
        <f>B20/F19*1000</f>
        <v>5.386418237460571</v>
      </c>
      <c r="H20" s="52">
        <f>C20/F19*1000</f>
        <v>4.567980279169579</v>
      </c>
      <c r="I20" s="52">
        <f>D20/F19*1000</f>
        <v>0.5952276060298123</v>
      </c>
      <c r="J20" s="52">
        <f>E20/F19*1000</f>
        <v>0.2232103522611796</v>
      </c>
    </row>
    <row r="21" spans="1:10" s="2" customFormat="1" ht="24" customHeight="1">
      <c r="A21" s="43" t="s">
        <v>198</v>
      </c>
      <c r="B21" s="50">
        <v>1713</v>
      </c>
      <c r="C21" s="50">
        <v>1509</v>
      </c>
      <c r="D21" s="50">
        <v>168</v>
      </c>
      <c r="E21" s="50">
        <v>36</v>
      </c>
      <c r="F21" s="21">
        <v>498961</v>
      </c>
      <c r="G21" s="51">
        <f>B21/F21*1000</f>
        <v>3.4331340525612224</v>
      </c>
      <c r="H21" s="51">
        <f>C21/F21*1000</f>
        <v>3.0242844631143515</v>
      </c>
      <c r="I21" s="51">
        <f>D21/F21*1000</f>
        <v>0.33669966189742284</v>
      </c>
      <c r="J21" s="51">
        <f>E21/F21*1000</f>
        <v>0.07214992754944775</v>
      </c>
    </row>
    <row r="22" spans="1:10" s="2" customFormat="1" ht="12" customHeight="1">
      <c r="A22" s="43"/>
      <c r="B22" s="21">
        <v>2654</v>
      </c>
      <c r="C22" s="21">
        <v>2330</v>
      </c>
      <c r="D22" s="21">
        <v>245</v>
      </c>
      <c r="E22" s="21">
        <v>79</v>
      </c>
      <c r="F22" s="21"/>
      <c r="G22" s="52">
        <f>B22/F21*1000</f>
        <v>5.31905299211762</v>
      </c>
      <c r="H22" s="52">
        <f>C22/F21*1000</f>
        <v>4.669703644172591</v>
      </c>
      <c r="I22" s="52">
        <f>D22/F21*1000</f>
        <v>0.4910203402670749</v>
      </c>
      <c r="J22" s="52">
        <f>E22/F21*1000</f>
        <v>0.1583290076779548</v>
      </c>
    </row>
    <row r="23" spans="1:10" s="2" customFormat="1" ht="24" customHeight="1">
      <c r="A23" s="43" t="s">
        <v>199</v>
      </c>
      <c r="B23" s="50">
        <v>1812</v>
      </c>
      <c r="C23" s="50">
        <v>1646</v>
      </c>
      <c r="D23" s="50">
        <v>132</v>
      </c>
      <c r="E23" s="50">
        <v>34</v>
      </c>
      <c r="F23" s="21">
        <v>499468</v>
      </c>
      <c r="G23" s="51">
        <f>B23/F23*1000</f>
        <v>3.627860043085843</v>
      </c>
      <c r="H23" s="51">
        <f>C23/F23*1000</f>
        <v>3.2955064188296346</v>
      </c>
      <c r="I23" s="51">
        <f>D23/F23*1000</f>
        <v>0.2642811951916839</v>
      </c>
      <c r="J23" s="51">
        <f>E23/F23*1000</f>
        <v>0.06807242906452465</v>
      </c>
    </row>
    <row r="24" spans="1:10" s="2" customFormat="1" ht="12" customHeight="1">
      <c r="A24" s="43"/>
      <c r="B24" s="21">
        <v>2812</v>
      </c>
      <c r="C24" s="21">
        <v>2496</v>
      </c>
      <c r="D24" s="21">
        <v>232</v>
      </c>
      <c r="E24" s="21">
        <v>84</v>
      </c>
      <c r="F24" s="21"/>
      <c r="G24" s="52">
        <f>B24/F23*1000</f>
        <v>5.62999030968951</v>
      </c>
      <c r="H24" s="52">
        <f>C24/F23*1000</f>
        <v>4.997317145442751</v>
      </c>
      <c r="I24" s="52">
        <f>D24/F23*1000</f>
        <v>0.4644942218520506</v>
      </c>
      <c r="J24" s="52">
        <f>E24/F23*1000</f>
        <v>0.168178942394708</v>
      </c>
    </row>
    <row r="25" spans="1:10" s="2" customFormat="1" ht="24" customHeight="1">
      <c r="A25" s="43" t="s">
        <v>200</v>
      </c>
      <c r="B25" s="50">
        <v>1806</v>
      </c>
      <c r="C25" s="50">
        <v>1631</v>
      </c>
      <c r="D25" s="50">
        <v>134</v>
      </c>
      <c r="E25" s="50">
        <v>41</v>
      </c>
      <c r="F25" s="21">
        <v>506422</v>
      </c>
      <c r="G25" s="51">
        <f>B25/F25*1000</f>
        <v>3.566195781383905</v>
      </c>
      <c r="H25" s="51">
        <f>C25/F25*1000</f>
        <v>3.2206341746606584</v>
      </c>
      <c r="I25" s="51">
        <f>D25/F25*1000</f>
        <v>0.2646014588623717</v>
      </c>
      <c r="J25" s="51">
        <f>E25/F25*1000</f>
        <v>0.08096014786087492</v>
      </c>
    </row>
    <row r="26" spans="1:10" s="2" customFormat="1" ht="12" customHeight="1">
      <c r="A26" s="43"/>
      <c r="B26" s="21">
        <v>2812</v>
      </c>
      <c r="C26" s="21">
        <v>2460</v>
      </c>
      <c r="D26" s="21">
        <v>245</v>
      </c>
      <c r="E26" s="21">
        <v>107</v>
      </c>
      <c r="F26" s="21"/>
      <c r="G26" s="52">
        <f>B26/F25*1000</f>
        <v>5.552681360604398</v>
      </c>
      <c r="H26" s="52">
        <f>C26/F25*1000</f>
        <v>4.857608871652495</v>
      </c>
      <c r="I26" s="52">
        <f>D26/F25*1000</f>
        <v>0.4837862494125452</v>
      </c>
      <c r="J26" s="52">
        <f>E26/F25*1000</f>
        <v>0.21128623953935652</v>
      </c>
    </row>
    <row r="27" spans="1:10" s="2" customFormat="1" ht="24" customHeight="1">
      <c r="A27" s="43" t="s">
        <v>201</v>
      </c>
      <c r="B27" s="50">
        <v>1840</v>
      </c>
      <c r="C27" s="50">
        <v>1695</v>
      </c>
      <c r="D27" s="50">
        <v>113</v>
      </c>
      <c r="E27" s="50">
        <v>32</v>
      </c>
      <c r="F27" s="21">
        <v>511545</v>
      </c>
      <c r="G27" s="51">
        <f>B27/F27*1000</f>
        <v>3.5969465051950467</v>
      </c>
      <c r="H27" s="51">
        <f>C27/F27*1000</f>
        <v>3.3134914816878283</v>
      </c>
      <c r="I27" s="51">
        <f>D27/F27*1000</f>
        <v>0.22089943211252186</v>
      </c>
      <c r="J27" s="51">
        <f>E27/F27*1000</f>
        <v>0.06255559139469646</v>
      </c>
    </row>
    <row r="28" spans="1:10" s="2" customFormat="1" ht="12" customHeight="1">
      <c r="A28" s="43"/>
      <c r="B28" s="21">
        <v>2954</v>
      </c>
      <c r="C28" s="21">
        <v>2669</v>
      </c>
      <c r="D28" s="21">
        <v>207</v>
      </c>
      <c r="E28" s="21">
        <v>78</v>
      </c>
      <c r="F28" s="21"/>
      <c r="G28" s="52">
        <f>B28/F27*1000</f>
        <v>5.774663030622917</v>
      </c>
      <c r="H28" s="52">
        <f>C28/F27*1000</f>
        <v>5.217527294763901</v>
      </c>
      <c r="I28" s="52">
        <f>D28/F27*1000</f>
        <v>0.4046564818344427</v>
      </c>
      <c r="J28" s="52">
        <f>E28/F27*1000</f>
        <v>0.1524792540245726</v>
      </c>
    </row>
    <row r="29" spans="1:10" s="2" customFormat="1" ht="24" customHeight="1">
      <c r="A29" s="43" t="s">
        <v>231</v>
      </c>
      <c r="B29" s="50">
        <v>1836</v>
      </c>
      <c r="C29" s="50">
        <v>1673</v>
      </c>
      <c r="D29" s="50">
        <v>135</v>
      </c>
      <c r="E29" s="50">
        <v>28</v>
      </c>
      <c r="F29" s="21">
        <v>505626</v>
      </c>
      <c r="G29" s="51">
        <f>B29/F29*1000</f>
        <v>3.6311423858741443</v>
      </c>
      <c r="H29" s="51">
        <f>C29/F29*1000</f>
        <v>3.308769723075949</v>
      </c>
      <c r="I29" s="51">
        <f>D29/F29*1000</f>
        <v>0.2669957636672165</v>
      </c>
      <c r="J29" s="51">
        <f>E29/F29*1000</f>
        <v>0.055376899130978235</v>
      </c>
    </row>
    <row r="30" spans="1:10" s="2" customFormat="1" ht="15.75" customHeight="1" thickBot="1">
      <c r="A30" s="44"/>
      <c r="B30" s="21">
        <v>2938</v>
      </c>
      <c r="C30" s="21">
        <v>2646</v>
      </c>
      <c r="D30" s="21">
        <v>207</v>
      </c>
      <c r="E30" s="21">
        <v>85</v>
      </c>
      <c r="F30" s="21"/>
      <c r="G30" s="52">
        <f>B30/F29*1000</f>
        <v>5.810618915957645</v>
      </c>
      <c r="H30" s="52">
        <f>C30/F29*1000</f>
        <v>5.233116967877443</v>
      </c>
      <c r="I30" s="52">
        <f>D30/F29*1000</f>
        <v>0.4093935042897319</v>
      </c>
      <c r="J30" s="52">
        <f>E30/F29*1000</f>
        <v>0.16810844379046963</v>
      </c>
    </row>
    <row r="31" spans="1:10" s="2" customFormat="1" ht="64.5" customHeight="1">
      <c r="A31" s="72" t="s">
        <v>106</v>
      </c>
      <c r="B31" s="72"/>
      <c r="C31" s="72"/>
      <c r="D31" s="72"/>
      <c r="E31" s="72"/>
      <c r="F31" s="72"/>
      <c r="G31" s="72"/>
      <c r="H31" s="72"/>
      <c r="I31" s="72"/>
      <c r="J31" s="72"/>
    </row>
    <row r="32" s="2" customFormat="1" ht="48" customHeight="1"/>
    <row r="33" spans="1:10" s="2" customFormat="1" ht="13.5" customHeight="1">
      <c r="A33" s="59" t="s">
        <v>227</v>
      </c>
      <c r="B33" s="60"/>
      <c r="C33" s="60"/>
      <c r="D33" s="60"/>
      <c r="E33" s="60"/>
      <c r="F33" s="60"/>
      <c r="G33" s="60"/>
      <c r="H33" s="60"/>
      <c r="I33" s="60"/>
      <c r="J33" s="60"/>
    </row>
  </sheetData>
  <mergeCells count="8">
    <mergeCell ref="A1:J1"/>
    <mergeCell ref="A2:J2"/>
    <mergeCell ref="A33:J33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1"/>
    </sheetView>
  </sheetViews>
  <sheetFormatPr defaultColWidth="9.00390625" defaultRowHeight="16.5"/>
  <cols>
    <col min="1" max="1" width="12.125" style="12" customWidth="1"/>
    <col min="2" max="6" width="13.375" style="0" customWidth="1"/>
  </cols>
  <sheetData>
    <row r="1" spans="1:6" s="1" customFormat="1" ht="48" customHeight="1">
      <c r="A1" s="85" t="s">
        <v>136</v>
      </c>
      <c r="B1" s="85"/>
      <c r="C1" s="85"/>
      <c r="D1" s="85"/>
      <c r="E1" s="85"/>
      <c r="F1" s="85"/>
    </row>
    <row r="2" spans="1:6" s="18" customFormat="1" ht="12.75" customHeight="1" thickBot="1">
      <c r="A2" s="89" t="s">
        <v>233</v>
      </c>
      <c r="B2" s="89"/>
      <c r="C2" s="89"/>
      <c r="D2" s="89"/>
      <c r="E2" s="89"/>
      <c r="F2" s="89"/>
    </row>
    <row r="3" spans="1:6" s="28" customFormat="1" ht="23.25" customHeight="1">
      <c r="A3" s="57" t="s">
        <v>113</v>
      </c>
      <c r="B3" s="76" t="s">
        <v>114</v>
      </c>
      <c r="C3" s="82" t="s">
        <v>115</v>
      </c>
      <c r="D3" s="62"/>
      <c r="E3" s="62"/>
      <c r="F3" s="62"/>
    </row>
    <row r="4" spans="1:6" s="28" customFormat="1" ht="42" customHeight="1" thickBot="1">
      <c r="A4" s="58"/>
      <c r="B4" s="90"/>
      <c r="C4" s="46" t="s">
        <v>116</v>
      </c>
      <c r="D4" s="47" t="s">
        <v>117</v>
      </c>
      <c r="E4" s="47" t="s">
        <v>118</v>
      </c>
      <c r="F4" s="48" t="s">
        <v>119</v>
      </c>
    </row>
    <row r="5" spans="1:6" s="2" customFormat="1" ht="18.75" customHeight="1">
      <c r="A5" s="35" t="s">
        <v>202</v>
      </c>
      <c r="B5" s="8">
        <v>0</v>
      </c>
      <c r="C5" s="5">
        <v>235221</v>
      </c>
      <c r="D5" s="10" t="s">
        <v>1</v>
      </c>
      <c r="E5" s="5">
        <v>1322</v>
      </c>
      <c r="F5" s="6">
        <f aca="true" t="shared" si="0" ref="F5:F10">B5/E5*1000</f>
        <v>0</v>
      </c>
    </row>
    <row r="6" spans="1:6" s="2" customFormat="1" ht="36" customHeight="1">
      <c r="A6" s="35" t="s">
        <v>203</v>
      </c>
      <c r="B6" s="8">
        <v>0</v>
      </c>
      <c r="C6" s="5">
        <v>147446</v>
      </c>
      <c r="D6" s="10" t="s">
        <v>1</v>
      </c>
      <c r="E6" s="5">
        <v>1022</v>
      </c>
      <c r="F6" s="6">
        <f t="shared" si="0"/>
        <v>0</v>
      </c>
    </row>
    <row r="7" spans="1:6" s="2" customFormat="1" ht="47.25" customHeight="1">
      <c r="A7" s="35" t="s">
        <v>204</v>
      </c>
      <c r="B7" s="8">
        <v>0</v>
      </c>
      <c r="C7" s="5">
        <v>99089</v>
      </c>
      <c r="D7" s="10" t="s">
        <v>1</v>
      </c>
      <c r="E7" s="5">
        <v>661</v>
      </c>
      <c r="F7" s="6">
        <f t="shared" si="0"/>
        <v>0</v>
      </c>
    </row>
    <row r="8" spans="1:6" s="2" customFormat="1" ht="36" customHeight="1">
      <c r="A8" s="35" t="s">
        <v>205</v>
      </c>
      <c r="B8" s="8">
        <v>0</v>
      </c>
      <c r="C8" s="5">
        <v>79140</v>
      </c>
      <c r="D8" s="10" t="s">
        <v>1</v>
      </c>
      <c r="E8" s="5">
        <v>347</v>
      </c>
      <c r="F8" s="6">
        <f t="shared" si="0"/>
        <v>0</v>
      </c>
    </row>
    <row r="9" spans="1:6" s="2" customFormat="1" ht="36" customHeight="1">
      <c r="A9" s="35" t="s">
        <v>206</v>
      </c>
      <c r="B9" s="15">
        <v>0</v>
      </c>
      <c r="C9" s="14">
        <v>91673</v>
      </c>
      <c r="D9" s="16">
        <v>0</v>
      </c>
      <c r="E9" s="14">
        <v>355</v>
      </c>
      <c r="F9" s="13">
        <f t="shared" si="0"/>
        <v>0</v>
      </c>
    </row>
    <row r="10" spans="1:6" s="2" customFormat="1" ht="36" customHeight="1">
      <c r="A10" s="35" t="s">
        <v>207</v>
      </c>
      <c r="B10" s="15">
        <v>0</v>
      </c>
      <c r="C10" s="14">
        <v>83380</v>
      </c>
      <c r="D10" s="16">
        <v>0</v>
      </c>
      <c r="E10" s="14">
        <v>326</v>
      </c>
      <c r="F10" s="13">
        <f t="shared" si="0"/>
        <v>0</v>
      </c>
    </row>
    <row r="11" spans="1:6" s="2" customFormat="1" ht="46.5" customHeight="1">
      <c r="A11" s="35" t="s">
        <v>208</v>
      </c>
      <c r="B11" s="15">
        <v>0</v>
      </c>
      <c r="C11" s="17">
        <v>0</v>
      </c>
      <c r="D11" s="16">
        <v>0</v>
      </c>
      <c r="E11" s="14">
        <v>78</v>
      </c>
      <c r="F11" s="13">
        <v>0</v>
      </c>
    </row>
    <row r="12" spans="1:6" s="2" customFormat="1" ht="36" customHeight="1">
      <c r="A12" s="35" t="s">
        <v>209</v>
      </c>
      <c r="B12" s="15">
        <v>0</v>
      </c>
      <c r="C12" s="17">
        <v>0</v>
      </c>
      <c r="D12" s="16">
        <v>0</v>
      </c>
      <c r="E12" s="14">
        <v>29</v>
      </c>
      <c r="F12" s="13">
        <v>0</v>
      </c>
    </row>
    <row r="13" spans="1:6" s="2" customFormat="1" ht="36" customHeight="1">
      <c r="A13" s="35" t="s">
        <v>210</v>
      </c>
      <c r="B13" s="15">
        <v>0</v>
      </c>
      <c r="C13" s="17">
        <v>0</v>
      </c>
      <c r="D13" s="16">
        <v>0</v>
      </c>
      <c r="E13" s="14">
        <v>20</v>
      </c>
      <c r="F13" s="13">
        <v>0</v>
      </c>
    </row>
    <row r="14" spans="1:6" s="2" customFormat="1" ht="36" customHeight="1">
      <c r="A14" s="35" t="s">
        <v>211</v>
      </c>
      <c r="B14" s="15">
        <v>0</v>
      </c>
      <c r="C14" s="17">
        <v>0</v>
      </c>
      <c r="D14" s="16">
        <v>0</v>
      </c>
      <c r="E14" s="14">
        <v>21</v>
      </c>
      <c r="F14" s="13">
        <v>0</v>
      </c>
    </row>
    <row r="15" spans="1:6" s="2" customFormat="1" ht="36" customHeight="1">
      <c r="A15" s="35" t="s">
        <v>212</v>
      </c>
      <c r="B15" s="15">
        <v>0</v>
      </c>
      <c r="C15" s="17">
        <v>0</v>
      </c>
      <c r="D15" s="16">
        <v>0</v>
      </c>
      <c r="E15" s="14">
        <v>18</v>
      </c>
      <c r="F15" s="13">
        <v>0</v>
      </c>
    </row>
    <row r="16" spans="1:6" s="2" customFormat="1" ht="36" customHeight="1">
      <c r="A16" s="35" t="s">
        <v>213</v>
      </c>
      <c r="B16" s="15">
        <v>0</v>
      </c>
      <c r="C16" s="17">
        <v>0</v>
      </c>
      <c r="D16" s="16">
        <v>0</v>
      </c>
      <c r="E16" s="14">
        <v>15</v>
      </c>
      <c r="F16" s="13">
        <v>0</v>
      </c>
    </row>
    <row r="17" spans="1:6" s="2" customFormat="1" ht="36" customHeight="1" thickBot="1">
      <c r="A17" s="49" t="s">
        <v>234</v>
      </c>
      <c r="B17" s="55">
        <v>0</v>
      </c>
      <c r="C17" s="9">
        <v>0</v>
      </c>
      <c r="D17" s="11">
        <v>0</v>
      </c>
      <c r="E17" s="9">
        <v>20</v>
      </c>
      <c r="F17" s="7">
        <f>B17/E17*1000</f>
        <v>0</v>
      </c>
    </row>
    <row r="18" spans="1:6" s="2" customFormat="1" ht="12" customHeight="1">
      <c r="A18" s="45" t="s">
        <v>2</v>
      </c>
      <c r="B18" s="45"/>
      <c r="C18" s="45"/>
      <c r="D18" s="45"/>
      <c r="E18" s="45"/>
      <c r="F18" s="45"/>
    </row>
    <row r="19" s="2" customFormat="1" ht="90" customHeight="1">
      <c r="A19" s="3"/>
    </row>
    <row r="20" spans="1:6" s="2" customFormat="1" ht="12" customHeight="1">
      <c r="A20" s="59" t="s">
        <v>228</v>
      </c>
      <c r="B20" s="60"/>
      <c r="C20" s="60"/>
      <c r="D20" s="60"/>
      <c r="E20" s="60"/>
      <c r="F20" s="60"/>
    </row>
  </sheetData>
  <mergeCells count="6">
    <mergeCell ref="A20:F20"/>
    <mergeCell ref="A1:F1"/>
    <mergeCell ref="A2:F2"/>
    <mergeCell ref="A3:A4"/>
    <mergeCell ref="B3:B4"/>
    <mergeCell ref="C3:F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7" width="8.75390625" style="0" customWidth="1"/>
    <col min="8" max="19" width="6.625" style="0" customWidth="1"/>
    <col min="20" max="20" width="25.625" style="0" customWidth="1"/>
    <col min="21" max="35" width="8.75390625" style="0" customWidth="1"/>
  </cols>
  <sheetData>
    <row r="1" spans="1:35" s="1" customFormat="1" ht="45" customHeight="1">
      <c r="A1" s="80" t="s">
        <v>149</v>
      </c>
      <c r="B1" s="80"/>
      <c r="C1" s="80"/>
      <c r="D1" s="80"/>
      <c r="E1" s="80"/>
      <c r="F1" s="80"/>
      <c r="G1" s="80"/>
      <c r="H1" s="79" t="s">
        <v>150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 t="s">
        <v>151</v>
      </c>
      <c r="U1" s="80"/>
      <c r="V1" s="80"/>
      <c r="W1" s="80"/>
      <c r="X1" s="80"/>
      <c r="Y1" s="80"/>
      <c r="Z1" s="80"/>
      <c r="AA1" s="79" t="s">
        <v>152</v>
      </c>
      <c r="AB1" s="79"/>
      <c r="AC1" s="79"/>
      <c r="AD1" s="79"/>
      <c r="AE1" s="79"/>
      <c r="AF1" s="79"/>
      <c r="AG1" s="79"/>
      <c r="AH1" s="79"/>
      <c r="AI1" s="79"/>
    </row>
    <row r="2" spans="1:35" s="2" customFormat="1" ht="13.5" customHeight="1" thickBot="1">
      <c r="A2" s="69" t="s">
        <v>0</v>
      </c>
      <c r="B2" s="69"/>
      <c r="C2" s="69"/>
      <c r="D2" s="69"/>
      <c r="E2" s="69"/>
      <c r="F2" s="69"/>
      <c r="G2" s="69"/>
      <c r="H2" s="71" t="s">
        <v>229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18" t="s">
        <v>3</v>
      </c>
      <c r="T2" s="69" t="s">
        <v>0</v>
      </c>
      <c r="U2" s="69"/>
      <c r="V2" s="69"/>
      <c r="W2" s="69"/>
      <c r="X2" s="69"/>
      <c r="Y2" s="69"/>
      <c r="Z2" s="69"/>
      <c r="AA2" s="71" t="s">
        <v>229</v>
      </c>
      <c r="AB2" s="71"/>
      <c r="AC2" s="71"/>
      <c r="AD2" s="71"/>
      <c r="AE2" s="71"/>
      <c r="AF2" s="71"/>
      <c r="AG2" s="71"/>
      <c r="AH2" s="71"/>
      <c r="AI2" s="27" t="s">
        <v>3</v>
      </c>
    </row>
    <row r="3" spans="1:35" s="4" customFormat="1" ht="27.75" customHeight="1">
      <c r="A3" s="57" t="s">
        <v>153</v>
      </c>
      <c r="B3" s="63" t="s">
        <v>154</v>
      </c>
      <c r="C3" s="65"/>
      <c r="D3" s="65"/>
      <c r="E3" s="64" t="s">
        <v>155</v>
      </c>
      <c r="F3" s="65"/>
      <c r="G3" s="65"/>
      <c r="H3" s="61" t="s">
        <v>156</v>
      </c>
      <c r="I3" s="62"/>
      <c r="J3" s="63"/>
      <c r="K3" s="64" t="s">
        <v>157</v>
      </c>
      <c r="L3" s="65"/>
      <c r="M3" s="65"/>
      <c r="N3" s="64" t="s">
        <v>158</v>
      </c>
      <c r="O3" s="65"/>
      <c r="P3" s="65"/>
      <c r="Q3" s="64" t="s">
        <v>159</v>
      </c>
      <c r="R3" s="65"/>
      <c r="S3" s="65"/>
      <c r="T3" s="57" t="s">
        <v>160</v>
      </c>
      <c r="U3" s="76" t="s">
        <v>161</v>
      </c>
      <c r="V3" s="65"/>
      <c r="W3" s="65"/>
      <c r="X3" s="64" t="s">
        <v>162</v>
      </c>
      <c r="Y3" s="65"/>
      <c r="Z3" s="65"/>
      <c r="AA3" s="61" t="s">
        <v>163</v>
      </c>
      <c r="AB3" s="62"/>
      <c r="AC3" s="63"/>
      <c r="AD3" s="64" t="s">
        <v>164</v>
      </c>
      <c r="AE3" s="65"/>
      <c r="AF3" s="65"/>
      <c r="AG3" s="64" t="s">
        <v>165</v>
      </c>
      <c r="AH3" s="65"/>
      <c r="AI3" s="65"/>
    </row>
    <row r="4" spans="1:35" s="4" customFormat="1" ht="21.75" customHeight="1" thickBot="1">
      <c r="A4" s="58"/>
      <c r="B4" s="30" t="s">
        <v>166</v>
      </c>
      <c r="C4" s="29" t="s">
        <v>167</v>
      </c>
      <c r="D4" s="29" t="s">
        <v>168</v>
      </c>
      <c r="E4" s="29" t="s">
        <v>166</v>
      </c>
      <c r="F4" s="29" t="s">
        <v>167</v>
      </c>
      <c r="G4" s="29" t="s">
        <v>168</v>
      </c>
      <c r="H4" s="30" t="s">
        <v>169</v>
      </c>
      <c r="I4" s="31" t="s">
        <v>170</v>
      </c>
      <c r="J4" s="31" t="s">
        <v>171</v>
      </c>
      <c r="K4" s="29" t="s">
        <v>169</v>
      </c>
      <c r="L4" s="29" t="s">
        <v>170</v>
      </c>
      <c r="M4" s="29" t="s">
        <v>171</v>
      </c>
      <c r="N4" s="29" t="s">
        <v>169</v>
      </c>
      <c r="O4" s="29" t="s">
        <v>170</v>
      </c>
      <c r="P4" s="29" t="s">
        <v>171</v>
      </c>
      <c r="Q4" s="29" t="s">
        <v>169</v>
      </c>
      <c r="R4" s="29" t="s">
        <v>170</v>
      </c>
      <c r="S4" s="29" t="s">
        <v>171</v>
      </c>
      <c r="T4" s="58"/>
      <c r="U4" s="30" t="s">
        <v>166</v>
      </c>
      <c r="V4" s="29" t="s">
        <v>167</v>
      </c>
      <c r="W4" s="29" t="s">
        <v>168</v>
      </c>
      <c r="X4" s="29" t="s">
        <v>166</v>
      </c>
      <c r="Y4" s="29" t="s">
        <v>167</v>
      </c>
      <c r="Z4" s="29" t="s">
        <v>168</v>
      </c>
      <c r="AA4" s="30" t="s">
        <v>166</v>
      </c>
      <c r="AB4" s="31" t="s">
        <v>167</v>
      </c>
      <c r="AC4" s="31" t="s">
        <v>168</v>
      </c>
      <c r="AD4" s="29" t="s">
        <v>166</v>
      </c>
      <c r="AE4" s="29" t="s">
        <v>167</v>
      </c>
      <c r="AF4" s="29" t="s">
        <v>168</v>
      </c>
      <c r="AG4" s="29" t="s">
        <v>166</v>
      </c>
      <c r="AH4" s="29" t="s">
        <v>167</v>
      </c>
      <c r="AI4" s="29" t="s">
        <v>168</v>
      </c>
    </row>
    <row r="5" spans="1:35" s="2" customFormat="1" ht="19.5" customHeight="1">
      <c r="A5" s="33" t="s">
        <v>129</v>
      </c>
      <c r="B5" s="21">
        <f aca="true" t="shared" si="0" ref="B5:S5">SUM(B6:B21)</f>
        <v>216</v>
      </c>
      <c r="C5" s="21">
        <f t="shared" si="0"/>
        <v>86</v>
      </c>
      <c r="D5" s="21">
        <f t="shared" si="0"/>
        <v>24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5</v>
      </c>
      <c r="S5" s="21">
        <f t="shared" si="0"/>
        <v>0</v>
      </c>
      <c r="T5" s="33" t="s">
        <v>129</v>
      </c>
      <c r="U5" s="21">
        <f aca="true" t="shared" si="1" ref="U5:AI5">SUM(U6:U21)</f>
        <v>2</v>
      </c>
      <c r="V5" s="21">
        <f t="shared" si="1"/>
        <v>0</v>
      </c>
      <c r="W5" s="21">
        <f t="shared" si="1"/>
        <v>0</v>
      </c>
      <c r="X5" s="21">
        <f t="shared" si="1"/>
        <v>7</v>
      </c>
      <c r="Y5" s="21">
        <f t="shared" si="1"/>
        <v>0</v>
      </c>
      <c r="Z5" s="21">
        <f t="shared" si="1"/>
        <v>0</v>
      </c>
      <c r="AA5" s="21">
        <f t="shared" si="1"/>
        <v>3</v>
      </c>
      <c r="AB5" s="21">
        <f t="shared" si="1"/>
        <v>0</v>
      </c>
      <c r="AC5" s="21">
        <f t="shared" si="1"/>
        <v>0</v>
      </c>
      <c r="AD5" s="21">
        <f t="shared" si="1"/>
        <v>6</v>
      </c>
      <c r="AE5" s="21">
        <f t="shared" si="1"/>
        <v>58</v>
      </c>
      <c r="AF5" s="21">
        <f t="shared" si="1"/>
        <v>2</v>
      </c>
      <c r="AG5" s="21">
        <f t="shared" si="1"/>
        <v>0</v>
      </c>
      <c r="AH5" s="21">
        <f t="shared" si="1"/>
        <v>5</v>
      </c>
      <c r="AI5" s="21">
        <f t="shared" si="1"/>
        <v>0</v>
      </c>
    </row>
    <row r="6" spans="1:35" s="2" customFormat="1" ht="19.5" customHeight="1">
      <c r="A6" s="33" t="s">
        <v>130</v>
      </c>
      <c r="B6" s="21">
        <f>SUM(E6,H6,K6,N6,Q6,B26,E26,H26,K26,N26,Q26,U6,X6,AA6,AD6,AG6,U26,X26,AA26,AD26,AG26)</f>
        <v>1</v>
      </c>
      <c r="C6" s="21">
        <f>SUM(F6,I6,L6,O6,R6,C26,F26,I26,L26,O26,R26,V6,Y6,AB6,AE6,AH6,V26,Y26,AB26,AE26,AH26)</f>
        <v>0</v>
      </c>
      <c r="D6" s="21">
        <f>SUM(G6,J6,M6,P6,S6,D26,G26,J26,M26,P26,S26,W6,Z6,AC6,AF6,AI6,W26,Z26,AC26,AF26,AI26)</f>
        <v>3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33" t="s">
        <v>130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</row>
    <row r="7" spans="1:35" s="2" customFormat="1" ht="12" customHeight="1">
      <c r="A7" s="33" t="s">
        <v>131</v>
      </c>
      <c r="B7" s="21">
        <f aca="true" t="shared" si="2" ref="B7:B20">SUM(E7,H7,K7,N7,Q7,B27,E27,H27,K27,N27,Q27,U7,X7,AA7,AD7,AG7,U27,X27,AA27,AD27,AG27)</f>
        <v>2</v>
      </c>
      <c r="C7" s="21">
        <f aca="true" t="shared" si="3" ref="C7:C20">SUM(F7,I7,L7,O7,R7,C27,F27,I27,L27,O27,R27,V7,Y7,AB7,AE7,AH7,V27,Y27,AB27,AE27,AH27)</f>
        <v>1</v>
      </c>
      <c r="D7" s="21">
        <f aca="true" t="shared" si="4" ref="D7:D20">SUM(G7,J7,M7,P7,S7,D27,G27,J27,M27,P27,S27,W7,Z7,AC7,AF7,AI7,W27,Z27,AC27,AF27,AI27)</f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33" t="s">
        <v>131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</row>
    <row r="8" spans="1:35" s="2" customFormat="1" ht="12" customHeight="1">
      <c r="A8" s="33" t="s">
        <v>132</v>
      </c>
      <c r="B8" s="21">
        <f t="shared" si="2"/>
        <v>73</v>
      </c>
      <c r="C8" s="21">
        <f t="shared" si="3"/>
        <v>54</v>
      </c>
      <c r="D8" s="21">
        <f t="shared" si="4"/>
        <v>6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3</v>
      </c>
      <c r="S8" s="21">
        <v>0</v>
      </c>
      <c r="T8" s="33" t="s">
        <v>132</v>
      </c>
      <c r="U8" s="21">
        <v>1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4</v>
      </c>
      <c r="AE8" s="21">
        <v>44</v>
      </c>
      <c r="AF8" s="21">
        <v>1</v>
      </c>
      <c r="AG8" s="21">
        <v>0</v>
      </c>
      <c r="AH8" s="21">
        <v>1</v>
      </c>
      <c r="AI8" s="21">
        <v>0</v>
      </c>
    </row>
    <row r="9" spans="1:35" s="2" customFormat="1" ht="12" customHeight="1">
      <c r="A9" s="33" t="s">
        <v>133</v>
      </c>
      <c r="B9" s="21">
        <f t="shared" si="2"/>
        <v>0</v>
      </c>
      <c r="C9" s="21">
        <f t="shared" si="3"/>
        <v>1</v>
      </c>
      <c r="D9" s="21">
        <f t="shared" si="4"/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1</v>
      </c>
      <c r="S9" s="21">
        <v>0</v>
      </c>
      <c r="T9" s="33" t="s">
        <v>133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</row>
    <row r="10" spans="1:35" s="2" customFormat="1" ht="12" customHeight="1">
      <c r="A10" s="33" t="s">
        <v>134</v>
      </c>
      <c r="B10" s="21">
        <f t="shared" si="2"/>
        <v>36</v>
      </c>
      <c r="C10" s="21">
        <f t="shared" si="3"/>
        <v>8</v>
      </c>
      <c r="D10" s="21">
        <f t="shared" si="4"/>
        <v>3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33" t="s">
        <v>134</v>
      </c>
      <c r="U10" s="21">
        <v>1</v>
      </c>
      <c r="V10" s="21">
        <v>0</v>
      </c>
      <c r="W10" s="21">
        <v>0</v>
      </c>
      <c r="X10" s="21">
        <v>1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1</v>
      </c>
      <c r="AE10" s="21">
        <v>5</v>
      </c>
      <c r="AF10" s="21">
        <v>1</v>
      </c>
      <c r="AG10" s="21">
        <v>0</v>
      </c>
      <c r="AH10" s="21">
        <v>2</v>
      </c>
      <c r="AI10" s="21">
        <v>0</v>
      </c>
    </row>
    <row r="11" spans="1:35" s="2" customFormat="1" ht="12" customHeight="1">
      <c r="A11" s="33" t="s">
        <v>120</v>
      </c>
      <c r="B11" s="21">
        <f t="shared" si="2"/>
        <v>32</v>
      </c>
      <c r="C11" s="21">
        <f t="shared" si="3"/>
        <v>3</v>
      </c>
      <c r="D11" s="21">
        <f t="shared" si="4"/>
        <v>5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1</v>
      </c>
      <c r="S11" s="21">
        <v>0</v>
      </c>
      <c r="T11" s="33" t="s">
        <v>120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1</v>
      </c>
      <c r="AE11" s="21">
        <v>0</v>
      </c>
      <c r="AF11" s="21">
        <v>0</v>
      </c>
      <c r="AG11" s="21">
        <v>0</v>
      </c>
      <c r="AH11" s="21">
        <v>1</v>
      </c>
      <c r="AI11" s="21">
        <v>0</v>
      </c>
    </row>
    <row r="12" spans="1:35" s="2" customFormat="1" ht="12" customHeight="1">
      <c r="A12" s="33" t="s">
        <v>121</v>
      </c>
      <c r="B12" s="21">
        <f t="shared" si="2"/>
        <v>9</v>
      </c>
      <c r="C12" s="21">
        <f t="shared" si="3"/>
        <v>2</v>
      </c>
      <c r="D12" s="21">
        <f t="shared" si="4"/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33" t="s">
        <v>121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2</v>
      </c>
      <c r="AF12" s="21">
        <v>0</v>
      </c>
      <c r="AG12" s="21">
        <v>0</v>
      </c>
      <c r="AH12" s="21">
        <v>0</v>
      </c>
      <c r="AI12" s="21">
        <v>0</v>
      </c>
    </row>
    <row r="13" spans="1:35" s="2" customFormat="1" ht="21.75" customHeight="1">
      <c r="A13" s="33" t="s">
        <v>57</v>
      </c>
      <c r="B13" s="21">
        <f t="shared" si="2"/>
        <v>14</v>
      </c>
      <c r="C13" s="21">
        <f t="shared" si="3"/>
        <v>8</v>
      </c>
      <c r="D13" s="21">
        <f t="shared" si="4"/>
        <v>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33" t="s">
        <v>57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4</v>
      </c>
      <c r="AF13" s="21">
        <v>0</v>
      </c>
      <c r="AG13" s="21">
        <v>0</v>
      </c>
      <c r="AH13" s="21">
        <v>0</v>
      </c>
      <c r="AI13" s="21">
        <v>0</v>
      </c>
    </row>
    <row r="14" spans="1:35" s="2" customFormat="1" ht="12" customHeight="1">
      <c r="A14" s="33" t="s">
        <v>122</v>
      </c>
      <c r="B14" s="21">
        <f t="shared" si="2"/>
        <v>0</v>
      </c>
      <c r="C14" s="21">
        <f t="shared" si="3"/>
        <v>0</v>
      </c>
      <c r="D14" s="21">
        <f t="shared" si="4"/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33" t="s">
        <v>122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</row>
    <row r="15" spans="1:35" s="2" customFormat="1" ht="12" customHeight="1">
      <c r="A15" s="33" t="s">
        <v>123</v>
      </c>
      <c r="B15" s="21">
        <f t="shared" si="2"/>
        <v>0</v>
      </c>
      <c r="C15" s="21">
        <f t="shared" si="3"/>
        <v>0</v>
      </c>
      <c r="D15" s="21">
        <f t="shared" si="4"/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33" t="s">
        <v>123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</row>
    <row r="16" spans="1:35" s="2" customFormat="1" ht="12" customHeight="1">
      <c r="A16" s="33" t="s">
        <v>124</v>
      </c>
      <c r="B16" s="21">
        <f t="shared" si="2"/>
        <v>1</v>
      </c>
      <c r="C16" s="21">
        <f t="shared" si="3"/>
        <v>2</v>
      </c>
      <c r="D16" s="21">
        <f t="shared" si="4"/>
        <v>1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33" t="s">
        <v>124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1</v>
      </c>
      <c r="AI16" s="21">
        <v>0</v>
      </c>
    </row>
    <row r="17" spans="1:35" s="2" customFormat="1" ht="12" customHeight="1">
      <c r="A17" s="33" t="s">
        <v>125</v>
      </c>
      <c r="B17" s="21">
        <f t="shared" si="2"/>
        <v>3</v>
      </c>
      <c r="C17" s="21">
        <f t="shared" si="3"/>
        <v>0</v>
      </c>
      <c r="D17" s="21">
        <f t="shared" si="4"/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33" t="s">
        <v>125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</row>
    <row r="18" spans="1:35" s="2" customFormat="1" ht="12" customHeight="1">
      <c r="A18" s="33" t="s">
        <v>126</v>
      </c>
      <c r="B18" s="21">
        <f t="shared" si="2"/>
        <v>11</v>
      </c>
      <c r="C18" s="21">
        <f t="shared" si="3"/>
        <v>1</v>
      </c>
      <c r="D18" s="21">
        <f t="shared" si="4"/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33" t="s">
        <v>126</v>
      </c>
      <c r="U18" s="21">
        <v>0</v>
      </c>
      <c r="V18" s="21">
        <v>0</v>
      </c>
      <c r="W18" s="21">
        <v>0</v>
      </c>
      <c r="X18" s="21">
        <v>6</v>
      </c>
      <c r="Y18" s="21">
        <v>0</v>
      </c>
      <c r="Z18" s="21">
        <v>0</v>
      </c>
      <c r="AA18" s="21">
        <v>3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</row>
    <row r="19" spans="1:35" s="2" customFormat="1" ht="12" customHeight="1">
      <c r="A19" s="33" t="s">
        <v>127</v>
      </c>
      <c r="B19" s="21">
        <f t="shared" si="2"/>
        <v>1</v>
      </c>
      <c r="C19" s="21">
        <f t="shared" si="3"/>
        <v>0</v>
      </c>
      <c r="D19" s="21">
        <f t="shared" si="4"/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33" t="s">
        <v>127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1:35" s="2" customFormat="1" ht="12" customHeight="1">
      <c r="A20" s="33" t="s">
        <v>128</v>
      </c>
      <c r="B20" s="21">
        <f t="shared" si="2"/>
        <v>33</v>
      </c>
      <c r="C20" s="21">
        <f t="shared" si="3"/>
        <v>3</v>
      </c>
      <c r="D20" s="21">
        <f t="shared" si="4"/>
        <v>4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33" t="s">
        <v>128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1</v>
      </c>
      <c r="AF20" s="21">
        <v>0</v>
      </c>
      <c r="AG20" s="21">
        <v>0</v>
      </c>
      <c r="AH20" s="21">
        <v>0</v>
      </c>
      <c r="AI20" s="21">
        <v>0</v>
      </c>
    </row>
    <row r="21" spans="1:35" s="2" customFormat="1" ht="12" customHeight="1" thickBot="1">
      <c r="A21" s="34" t="s">
        <v>135</v>
      </c>
      <c r="B21" s="21">
        <f>SUM(E21,H21,K21,N21,Q21,B41,E41,H41,K41,N41,Q41,U21,X21,AA21,AD21,AG21,U41,X41,AA41,AD41,AG41)</f>
        <v>0</v>
      </c>
      <c r="C21" s="21">
        <f>SUM(F21,I21,L21,O21,R21,C41,F41,I41,L41,O41,R41,V21,Y21,AB21,AE21,AH21,V41,Y41,AB41,AE41,AH41)</f>
        <v>3</v>
      </c>
      <c r="D21" s="21">
        <f>SUM(G21,J21,M21,P21,S21,D41,G41,J41,M41,P41,S41,W21,Z21,AC21,AF21,AI21,W41,Z41,AC41,AF41,AI41)</f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34" t="s">
        <v>135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2</v>
      </c>
      <c r="AF21" s="21">
        <v>0</v>
      </c>
      <c r="AG21" s="21">
        <v>0</v>
      </c>
      <c r="AH21" s="21">
        <v>0</v>
      </c>
      <c r="AI21" s="21">
        <v>0</v>
      </c>
    </row>
    <row r="22" spans="2:35" s="2" customFormat="1" ht="4.5" customHeight="1" thickBo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2"/>
      <c r="AH22" s="22"/>
      <c r="AI22" s="22"/>
    </row>
    <row r="23" spans="1:35" s="4" customFormat="1" ht="27" customHeight="1">
      <c r="A23" s="57" t="s">
        <v>160</v>
      </c>
      <c r="B23" s="76" t="s">
        <v>172</v>
      </c>
      <c r="C23" s="65"/>
      <c r="D23" s="65"/>
      <c r="E23" s="64" t="s">
        <v>173</v>
      </c>
      <c r="F23" s="65"/>
      <c r="G23" s="65"/>
      <c r="H23" s="61" t="s">
        <v>174</v>
      </c>
      <c r="I23" s="62"/>
      <c r="J23" s="63"/>
      <c r="K23" s="64" t="s">
        <v>175</v>
      </c>
      <c r="L23" s="65"/>
      <c r="M23" s="65"/>
      <c r="N23" s="64" t="s">
        <v>176</v>
      </c>
      <c r="O23" s="65"/>
      <c r="P23" s="65"/>
      <c r="Q23" s="64" t="s">
        <v>177</v>
      </c>
      <c r="R23" s="65"/>
      <c r="S23" s="65"/>
      <c r="T23" s="57" t="s">
        <v>160</v>
      </c>
      <c r="U23" s="70" t="s">
        <v>178</v>
      </c>
      <c r="V23" s="67"/>
      <c r="W23" s="67"/>
      <c r="X23" s="64" t="s">
        <v>179</v>
      </c>
      <c r="Y23" s="65"/>
      <c r="Z23" s="65"/>
      <c r="AA23" s="61" t="s">
        <v>180</v>
      </c>
      <c r="AB23" s="62"/>
      <c r="AC23" s="63"/>
      <c r="AD23" s="64" t="s">
        <v>181</v>
      </c>
      <c r="AE23" s="65"/>
      <c r="AF23" s="82"/>
      <c r="AG23" s="64" t="s">
        <v>189</v>
      </c>
      <c r="AH23" s="65"/>
      <c r="AI23" s="82"/>
    </row>
    <row r="24" spans="1:35" s="4" customFormat="1" ht="22.5" customHeight="1" thickBot="1">
      <c r="A24" s="58"/>
      <c r="B24" s="24" t="s">
        <v>182</v>
      </c>
      <c r="C24" s="23" t="s">
        <v>183</v>
      </c>
      <c r="D24" s="23" t="s">
        <v>184</v>
      </c>
      <c r="E24" s="23" t="s">
        <v>182</v>
      </c>
      <c r="F24" s="23" t="s">
        <v>183</v>
      </c>
      <c r="G24" s="23" t="s">
        <v>184</v>
      </c>
      <c r="H24" s="24" t="s">
        <v>185</v>
      </c>
      <c r="I24" s="25" t="s">
        <v>186</v>
      </c>
      <c r="J24" s="25" t="s">
        <v>187</v>
      </c>
      <c r="K24" s="23" t="s">
        <v>185</v>
      </c>
      <c r="L24" s="23" t="s">
        <v>186</v>
      </c>
      <c r="M24" s="23" t="s">
        <v>187</v>
      </c>
      <c r="N24" s="23" t="s">
        <v>185</v>
      </c>
      <c r="O24" s="23" t="s">
        <v>186</v>
      </c>
      <c r="P24" s="23" t="s">
        <v>187</v>
      </c>
      <c r="Q24" s="23" t="s">
        <v>185</v>
      </c>
      <c r="R24" s="23" t="s">
        <v>186</v>
      </c>
      <c r="S24" s="23" t="s">
        <v>187</v>
      </c>
      <c r="T24" s="58"/>
      <c r="U24" s="24" t="s">
        <v>182</v>
      </c>
      <c r="V24" s="23" t="s">
        <v>183</v>
      </c>
      <c r="W24" s="23" t="s">
        <v>184</v>
      </c>
      <c r="X24" s="23" t="s">
        <v>182</v>
      </c>
      <c r="Y24" s="23" t="s">
        <v>183</v>
      </c>
      <c r="Z24" s="23" t="s">
        <v>184</v>
      </c>
      <c r="AA24" s="24" t="s">
        <v>182</v>
      </c>
      <c r="AB24" s="25" t="s">
        <v>183</v>
      </c>
      <c r="AC24" s="25" t="s">
        <v>184</v>
      </c>
      <c r="AD24" s="23" t="s">
        <v>182</v>
      </c>
      <c r="AE24" s="23" t="s">
        <v>183</v>
      </c>
      <c r="AF24" s="26" t="s">
        <v>184</v>
      </c>
      <c r="AG24" s="23" t="s">
        <v>182</v>
      </c>
      <c r="AH24" s="23" t="s">
        <v>183</v>
      </c>
      <c r="AI24" s="26" t="s">
        <v>184</v>
      </c>
    </row>
    <row r="25" spans="1:35" s="2" customFormat="1" ht="19.5" customHeight="1">
      <c r="A25" s="33" t="s">
        <v>129</v>
      </c>
      <c r="B25" s="21">
        <f>SUM(B26:B41)</f>
        <v>80</v>
      </c>
      <c r="C25" s="21">
        <f>SUM(C26:C41)</f>
        <v>6</v>
      </c>
      <c r="D25" s="21">
        <f>SUM(D26:D41)</f>
        <v>0</v>
      </c>
      <c r="E25" s="21">
        <f aca="true" t="shared" si="5" ref="E25:S25">SUM(E26:E41)</f>
        <v>0</v>
      </c>
      <c r="F25" s="21">
        <f t="shared" si="5"/>
        <v>0</v>
      </c>
      <c r="G25" s="21">
        <f t="shared" si="5"/>
        <v>0</v>
      </c>
      <c r="H25" s="21">
        <f t="shared" si="5"/>
        <v>96</v>
      </c>
      <c r="I25" s="21">
        <f t="shared" si="5"/>
        <v>2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5"/>
        <v>0</v>
      </c>
      <c r="N25" s="21">
        <f t="shared" si="5"/>
        <v>0</v>
      </c>
      <c r="O25" s="21">
        <f t="shared" si="5"/>
        <v>0</v>
      </c>
      <c r="P25" s="21">
        <f t="shared" si="5"/>
        <v>0</v>
      </c>
      <c r="Q25" s="21">
        <f t="shared" si="5"/>
        <v>0</v>
      </c>
      <c r="R25" s="21">
        <f t="shared" si="5"/>
        <v>0</v>
      </c>
      <c r="S25" s="21">
        <f t="shared" si="5"/>
        <v>0</v>
      </c>
      <c r="T25" s="33" t="s">
        <v>129</v>
      </c>
      <c r="U25" s="21">
        <f>SUM(U26:U41)</f>
        <v>2</v>
      </c>
      <c r="V25" s="21">
        <f>SUM(V26:V41)</f>
        <v>0</v>
      </c>
      <c r="W25" s="21">
        <f>SUM(W26:W41)</f>
        <v>0</v>
      </c>
      <c r="X25" s="21">
        <f aca="true" t="shared" si="6" ref="X25:AF25">SUM(X26:X41)</f>
        <v>5</v>
      </c>
      <c r="Y25" s="21">
        <f t="shared" si="6"/>
        <v>0</v>
      </c>
      <c r="Z25" s="21">
        <f t="shared" si="6"/>
        <v>0</v>
      </c>
      <c r="AA25" s="21">
        <f t="shared" si="6"/>
        <v>1</v>
      </c>
      <c r="AB25" s="21">
        <f t="shared" si="6"/>
        <v>1</v>
      </c>
      <c r="AC25" s="21">
        <f t="shared" si="6"/>
        <v>0</v>
      </c>
      <c r="AD25" s="21">
        <f t="shared" si="6"/>
        <v>6</v>
      </c>
      <c r="AE25" s="21">
        <f t="shared" si="6"/>
        <v>1</v>
      </c>
      <c r="AF25" s="21">
        <f t="shared" si="6"/>
        <v>1</v>
      </c>
      <c r="AG25" s="21">
        <f>SUM(AG26:AG41)</f>
        <v>8</v>
      </c>
      <c r="AH25" s="21">
        <f>SUM(AH26:AH41)</f>
        <v>8</v>
      </c>
      <c r="AI25" s="21">
        <f>SUM(AI26:AI41)</f>
        <v>21</v>
      </c>
    </row>
    <row r="26" spans="1:35" s="2" customFormat="1" ht="19.5" customHeight="1">
      <c r="A26" s="33" t="s">
        <v>130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33" t="s">
        <v>130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1</v>
      </c>
      <c r="AH26" s="21">
        <v>0</v>
      </c>
      <c r="AI26" s="21">
        <v>3</v>
      </c>
    </row>
    <row r="27" spans="1:35" s="2" customFormat="1" ht="12" customHeight="1">
      <c r="A27" s="33" t="s">
        <v>131</v>
      </c>
      <c r="B27" s="21">
        <v>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33" t="s">
        <v>131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1</v>
      </c>
      <c r="AI27" s="21">
        <v>0</v>
      </c>
    </row>
    <row r="28" spans="1:35" s="2" customFormat="1" ht="12" customHeight="1">
      <c r="A28" s="33" t="s">
        <v>132</v>
      </c>
      <c r="B28" s="21">
        <v>35</v>
      </c>
      <c r="C28" s="21">
        <v>3</v>
      </c>
      <c r="D28" s="21">
        <v>0</v>
      </c>
      <c r="E28" s="21">
        <v>0</v>
      </c>
      <c r="F28" s="21">
        <v>0</v>
      </c>
      <c r="G28" s="21">
        <v>0</v>
      </c>
      <c r="H28" s="21">
        <v>28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33" t="s">
        <v>132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2</v>
      </c>
      <c r="AE28" s="21">
        <v>0</v>
      </c>
      <c r="AF28" s="21">
        <v>1</v>
      </c>
      <c r="AG28" s="21">
        <v>3</v>
      </c>
      <c r="AH28" s="21">
        <v>2</v>
      </c>
      <c r="AI28" s="21">
        <v>4</v>
      </c>
    </row>
    <row r="29" spans="1:35" s="2" customFormat="1" ht="12" customHeight="1">
      <c r="A29" s="33" t="s">
        <v>133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33" t="s">
        <v>133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</row>
    <row r="30" spans="1:35" s="2" customFormat="1" ht="12" customHeight="1">
      <c r="A30" s="33" t="s">
        <v>134</v>
      </c>
      <c r="B30" s="21">
        <v>15</v>
      </c>
      <c r="C30" s="21">
        <v>1</v>
      </c>
      <c r="D30" s="21">
        <v>0</v>
      </c>
      <c r="E30" s="21">
        <v>0</v>
      </c>
      <c r="F30" s="21">
        <v>0</v>
      </c>
      <c r="G30" s="21">
        <v>0</v>
      </c>
      <c r="H30" s="21">
        <v>13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3" t="s">
        <v>134</v>
      </c>
      <c r="U30" s="21">
        <v>2</v>
      </c>
      <c r="V30" s="21">
        <v>0</v>
      </c>
      <c r="W30" s="21">
        <v>0</v>
      </c>
      <c r="X30" s="21">
        <v>1</v>
      </c>
      <c r="Y30" s="21">
        <v>0</v>
      </c>
      <c r="Z30" s="21">
        <v>0</v>
      </c>
      <c r="AA30" s="21">
        <v>1</v>
      </c>
      <c r="AB30" s="21">
        <v>0</v>
      </c>
      <c r="AC30" s="21">
        <v>0</v>
      </c>
      <c r="AD30" s="21">
        <v>1</v>
      </c>
      <c r="AE30" s="21">
        <v>0</v>
      </c>
      <c r="AF30" s="21">
        <v>0</v>
      </c>
      <c r="AG30" s="21">
        <v>0</v>
      </c>
      <c r="AH30" s="21">
        <v>0</v>
      </c>
      <c r="AI30" s="21">
        <v>2</v>
      </c>
    </row>
    <row r="31" spans="1:35" s="2" customFormat="1" ht="12" customHeight="1">
      <c r="A31" s="33" t="s">
        <v>120</v>
      </c>
      <c r="B31" s="21">
        <v>13</v>
      </c>
      <c r="C31" s="21">
        <v>1</v>
      </c>
      <c r="D31" s="21">
        <v>0</v>
      </c>
      <c r="E31" s="21">
        <v>0</v>
      </c>
      <c r="F31" s="21">
        <v>0</v>
      </c>
      <c r="G31" s="21">
        <v>0</v>
      </c>
      <c r="H31" s="21">
        <v>15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33" t="s">
        <v>120</v>
      </c>
      <c r="U31" s="21">
        <v>0</v>
      </c>
      <c r="V31" s="21">
        <v>0</v>
      </c>
      <c r="W31" s="21">
        <v>0</v>
      </c>
      <c r="X31" s="21">
        <v>1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1</v>
      </c>
      <c r="AE31" s="21">
        <v>0</v>
      </c>
      <c r="AF31" s="21">
        <v>0</v>
      </c>
      <c r="AG31" s="21">
        <v>1</v>
      </c>
      <c r="AH31" s="21">
        <v>0</v>
      </c>
      <c r="AI31" s="21">
        <v>5</v>
      </c>
    </row>
    <row r="32" spans="1:35" s="2" customFormat="1" ht="12" customHeight="1">
      <c r="A32" s="33" t="s">
        <v>121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9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3" t="s">
        <v>121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</row>
    <row r="33" spans="1:35" s="2" customFormat="1" ht="21" customHeight="1">
      <c r="A33" s="33" t="s">
        <v>57</v>
      </c>
      <c r="B33" s="21">
        <v>11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2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33" t="s">
        <v>57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1</v>
      </c>
      <c r="AH33" s="21">
        <v>3</v>
      </c>
      <c r="AI33" s="21">
        <v>2</v>
      </c>
    </row>
    <row r="34" spans="1:35" s="2" customFormat="1" ht="12" customHeight="1">
      <c r="A34" s="33" t="s">
        <v>122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3" t="s">
        <v>122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</row>
    <row r="35" spans="1:35" s="2" customFormat="1" ht="12" customHeight="1">
      <c r="A35" s="33" t="s">
        <v>123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3" t="s">
        <v>123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</row>
    <row r="36" spans="1:35" s="2" customFormat="1" ht="12" customHeight="1">
      <c r="A36" s="33" t="s">
        <v>124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33" t="s">
        <v>124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1</v>
      </c>
      <c r="AH36" s="21">
        <v>1</v>
      </c>
      <c r="AI36" s="21">
        <v>1</v>
      </c>
    </row>
    <row r="37" spans="1:35" s="2" customFormat="1" ht="12" customHeight="1">
      <c r="A37" s="33" t="s">
        <v>125</v>
      </c>
      <c r="B37" s="21">
        <v>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2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33" t="s">
        <v>125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</row>
    <row r="38" spans="1:35" s="2" customFormat="1" ht="12" customHeight="1">
      <c r="A38" s="33" t="s">
        <v>126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1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3" t="s">
        <v>126</v>
      </c>
      <c r="U38" s="21">
        <v>0</v>
      </c>
      <c r="V38" s="21">
        <v>0</v>
      </c>
      <c r="W38" s="21">
        <v>0</v>
      </c>
      <c r="X38" s="21">
        <v>1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1</v>
      </c>
      <c r="AF38" s="21">
        <v>0</v>
      </c>
      <c r="AG38" s="21">
        <v>0</v>
      </c>
      <c r="AH38" s="21">
        <v>0</v>
      </c>
      <c r="AI38" s="21">
        <v>0</v>
      </c>
    </row>
    <row r="39" spans="1:35" s="2" customFormat="1" ht="12" customHeight="1">
      <c r="A39" s="33" t="s">
        <v>127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33" t="s">
        <v>127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1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</row>
    <row r="40" spans="1:35" s="2" customFormat="1" ht="12" customHeight="1">
      <c r="A40" s="33" t="s">
        <v>128</v>
      </c>
      <c r="B40" s="21">
        <v>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25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33" t="s">
        <v>128</v>
      </c>
      <c r="U40" s="21">
        <v>0</v>
      </c>
      <c r="V40" s="21">
        <v>0</v>
      </c>
      <c r="W40" s="21">
        <v>0</v>
      </c>
      <c r="X40" s="21">
        <v>2</v>
      </c>
      <c r="Y40" s="21">
        <v>0</v>
      </c>
      <c r="Z40" s="21">
        <v>0</v>
      </c>
      <c r="AA40" s="21">
        <v>0</v>
      </c>
      <c r="AB40" s="21">
        <v>1</v>
      </c>
      <c r="AC40" s="21">
        <v>0</v>
      </c>
      <c r="AD40" s="21">
        <v>1</v>
      </c>
      <c r="AE40" s="21">
        <v>0</v>
      </c>
      <c r="AF40" s="21">
        <v>0</v>
      </c>
      <c r="AG40" s="21">
        <v>1</v>
      </c>
      <c r="AH40" s="21">
        <v>1</v>
      </c>
      <c r="AI40" s="21">
        <v>4</v>
      </c>
    </row>
    <row r="41" spans="1:35" s="2" customFormat="1" ht="12" customHeight="1" thickBot="1">
      <c r="A41" s="33" t="s">
        <v>135</v>
      </c>
      <c r="B41" s="21">
        <v>0</v>
      </c>
      <c r="C41" s="21">
        <v>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34" t="s">
        <v>135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56">
        <v>0</v>
      </c>
      <c r="AH41" s="56">
        <v>0</v>
      </c>
      <c r="AI41" s="56">
        <v>0</v>
      </c>
    </row>
    <row r="42" spans="1:32" s="2" customFormat="1" ht="22.5" customHeight="1">
      <c r="A42" s="72" t="s">
        <v>188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="2" customFormat="1" ht="57" customHeight="1"/>
    <row r="44" spans="1:35" s="2" customFormat="1" ht="13.5" customHeight="1">
      <c r="A44" s="59" t="s">
        <v>217</v>
      </c>
      <c r="B44" s="60"/>
      <c r="C44" s="60"/>
      <c r="D44" s="60"/>
      <c r="E44" s="60"/>
      <c r="F44" s="60"/>
      <c r="G44" s="60"/>
      <c r="H44" s="83" t="s">
        <v>218</v>
      </c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 t="s">
        <v>219</v>
      </c>
      <c r="U44" s="81"/>
      <c r="V44" s="81"/>
      <c r="W44" s="81"/>
      <c r="X44" s="81"/>
      <c r="Y44" s="81"/>
      <c r="Z44" s="81"/>
      <c r="AA44" s="81" t="s">
        <v>220</v>
      </c>
      <c r="AB44" s="81"/>
      <c r="AC44" s="81"/>
      <c r="AD44" s="81"/>
      <c r="AE44" s="81"/>
      <c r="AF44" s="81"/>
      <c r="AG44" s="81"/>
      <c r="AH44" s="81"/>
      <c r="AI44" s="81"/>
    </row>
  </sheetData>
  <mergeCells count="41">
    <mergeCell ref="A42:L42"/>
    <mergeCell ref="A44:G44"/>
    <mergeCell ref="H44:S44"/>
    <mergeCell ref="T44:Z44"/>
    <mergeCell ref="AA44:AI44"/>
    <mergeCell ref="X23:Z23"/>
    <mergeCell ref="AA23:AC23"/>
    <mergeCell ref="AD23:AF23"/>
    <mergeCell ref="AG23:AI23"/>
    <mergeCell ref="AG3:AI3"/>
    <mergeCell ref="A23:A24"/>
    <mergeCell ref="B23:D23"/>
    <mergeCell ref="E23:G23"/>
    <mergeCell ref="H23:J23"/>
    <mergeCell ref="K23:M23"/>
    <mergeCell ref="N23:P23"/>
    <mergeCell ref="Q23:S23"/>
    <mergeCell ref="T23:T24"/>
    <mergeCell ref="U23:W23"/>
    <mergeCell ref="U3:W3"/>
    <mergeCell ref="X3:Z3"/>
    <mergeCell ref="AA3:AC3"/>
    <mergeCell ref="AD3:AF3"/>
    <mergeCell ref="K3:M3"/>
    <mergeCell ref="N3:P3"/>
    <mergeCell ref="Q3:S3"/>
    <mergeCell ref="T3:T4"/>
    <mergeCell ref="A3:A4"/>
    <mergeCell ref="B3:D3"/>
    <mergeCell ref="E3:G3"/>
    <mergeCell ref="H3:J3"/>
    <mergeCell ref="A2:G2"/>
    <mergeCell ref="H2:R2"/>
    <mergeCell ref="T2:Z2"/>
    <mergeCell ref="AA2:AH2"/>
    <mergeCell ref="AA1:AG1"/>
    <mergeCell ref="AH1:AI1"/>
    <mergeCell ref="A1:G1"/>
    <mergeCell ref="T1:Z1"/>
    <mergeCell ref="H1:N1"/>
    <mergeCell ref="O1:S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J1"/>
    </sheetView>
  </sheetViews>
  <sheetFormatPr defaultColWidth="9.00390625" defaultRowHeight="16.5"/>
  <cols>
    <col min="1" max="1" width="18.625" style="36" customWidth="1"/>
    <col min="2" max="2" width="7.25390625" style="36" customWidth="1"/>
    <col min="3" max="3" width="7.00390625" style="36" customWidth="1"/>
    <col min="4" max="4" width="6.25390625" style="36" customWidth="1"/>
    <col min="5" max="5" width="5.625" style="36" customWidth="1"/>
    <col min="6" max="6" width="8.625" style="36" customWidth="1"/>
    <col min="7" max="9" width="7.00390625" style="36" customWidth="1"/>
    <col min="10" max="10" width="6.50390625" style="36" customWidth="1"/>
    <col min="11" max="16384" width="9.00390625" style="36" customWidth="1"/>
  </cols>
  <sheetData>
    <row r="1" spans="1:10" s="1" customFormat="1" ht="48" customHeight="1">
      <c r="A1" s="85" t="s">
        <v>143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6" t="s">
        <v>230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28" customFormat="1" ht="18" customHeight="1">
      <c r="A3" s="57" t="s">
        <v>90</v>
      </c>
      <c r="B3" s="63" t="s">
        <v>91</v>
      </c>
      <c r="C3" s="65"/>
      <c r="D3" s="65"/>
      <c r="E3" s="65"/>
      <c r="F3" s="64" t="s">
        <v>4</v>
      </c>
      <c r="G3" s="88" t="s">
        <v>101</v>
      </c>
      <c r="H3" s="62"/>
      <c r="I3" s="62"/>
      <c r="J3" s="62"/>
    </row>
    <row r="4" spans="1:10" s="28" customFormat="1" ht="17.25" customHeight="1" thickBot="1">
      <c r="A4" s="58"/>
      <c r="B4" s="30" t="s">
        <v>92</v>
      </c>
      <c r="C4" s="29" t="s">
        <v>93</v>
      </c>
      <c r="D4" s="29" t="s">
        <v>94</v>
      </c>
      <c r="E4" s="29" t="s">
        <v>95</v>
      </c>
      <c r="F4" s="87"/>
      <c r="G4" s="29" t="s">
        <v>92</v>
      </c>
      <c r="H4" s="29" t="s">
        <v>93</v>
      </c>
      <c r="I4" s="29" t="s">
        <v>94</v>
      </c>
      <c r="J4" s="42" t="s">
        <v>95</v>
      </c>
    </row>
    <row r="5" spans="1:10" s="19" customFormat="1" ht="17.25" customHeight="1">
      <c r="A5" s="38" t="s">
        <v>85</v>
      </c>
      <c r="B5" s="54">
        <v>38797</v>
      </c>
      <c r="C5" s="54">
        <v>35391</v>
      </c>
      <c r="D5" s="54">
        <v>3113</v>
      </c>
      <c r="E5" s="54">
        <v>293</v>
      </c>
      <c r="F5" s="21">
        <v>8740760</v>
      </c>
      <c r="G5" s="53">
        <f>B5/F5*1000</f>
        <v>4.438630050476159</v>
      </c>
      <c r="H5" s="53">
        <f>C5/F5*1000</f>
        <v>4.04896141754264</v>
      </c>
      <c r="I5" s="53">
        <f>D5/F5*1000</f>
        <v>0.35614752035292124</v>
      </c>
      <c r="J5" s="53">
        <f>E5/F5*1000</f>
        <v>0.0335211125805994</v>
      </c>
    </row>
    <row r="6" spans="1:10" s="2" customFormat="1" ht="12" customHeight="1">
      <c r="A6" s="37"/>
      <c r="B6" s="21">
        <v>55958</v>
      </c>
      <c r="C6" s="21">
        <v>51167</v>
      </c>
      <c r="D6" s="21">
        <v>4112</v>
      </c>
      <c r="E6" s="21">
        <v>679</v>
      </c>
      <c r="F6" s="21"/>
      <c r="G6" s="52">
        <f>B6/F5*1000</f>
        <v>6.401960470256591</v>
      </c>
      <c r="H6" s="52">
        <f>C6/F5*1000</f>
        <v>5.8538387966263805</v>
      </c>
      <c r="I6" s="52">
        <f>D6/F5*1000</f>
        <v>0.47043964140417993</v>
      </c>
      <c r="J6" s="52">
        <f>E6/F5*1000</f>
        <v>0.07768203222603069</v>
      </c>
    </row>
    <row r="7" spans="1:10" s="40" customFormat="1" ht="21" customHeight="1">
      <c r="A7" s="39" t="s">
        <v>86</v>
      </c>
      <c r="B7" s="50">
        <v>391</v>
      </c>
      <c r="C7" s="50">
        <v>332</v>
      </c>
      <c r="D7" s="50">
        <v>41</v>
      </c>
      <c r="E7" s="50">
        <v>18</v>
      </c>
      <c r="F7" s="21">
        <v>365850</v>
      </c>
      <c r="G7" s="51">
        <f>B7/F7*1000</f>
        <v>1.068744020773541</v>
      </c>
      <c r="H7" s="51">
        <f>C7/F7*1000</f>
        <v>0.9074757414240809</v>
      </c>
      <c r="I7" s="51">
        <f>D7/F7*1000</f>
        <v>0.1120677873445401</v>
      </c>
      <c r="J7" s="51">
        <f>E7/F7*1000</f>
        <v>0.04920049200492005</v>
      </c>
    </row>
    <row r="8" spans="1:10" s="40" customFormat="1" ht="12" customHeight="1">
      <c r="A8" s="35"/>
      <c r="B8" s="21">
        <v>505</v>
      </c>
      <c r="C8" s="21">
        <v>401</v>
      </c>
      <c r="D8" s="21">
        <v>51</v>
      </c>
      <c r="E8" s="21">
        <v>53</v>
      </c>
      <c r="F8" s="21"/>
      <c r="G8" s="52">
        <f>B8/F7*1000</f>
        <v>1.3803471368047013</v>
      </c>
      <c r="H8" s="52">
        <f>C8/F7*1000</f>
        <v>1.0960776274429411</v>
      </c>
      <c r="I8" s="52">
        <f>D8/F7*1000</f>
        <v>0.13940139401394014</v>
      </c>
      <c r="J8" s="52">
        <f>E8/F7*1000</f>
        <v>0.14486811534782015</v>
      </c>
    </row>
    <row r="9" spans="1:10" s="40" customFormat="1" ht="21" customHeight="1">
      <c r="A9" s="41" t="s">
        <v>97</v>
      </c>
      <c r="B9" s="50">
        <v>25</v>
      </c>
      <c r="C9" s="50">
        <v>22</v>
      </c>
      <c r="D9" s="50">
        <v>2</v>
      </c>
      <c r="E9" s="50">
        <v>1</v>
      </c>
      <c r="F9" s="21">
        <v>4892</v>
      </c>
      <c r="G9" s="51">
        <f>B9/F9*1000</f>
        <v>5.110384300899428</v>
      </c>
      <c r="H9" s="51">
        <f>C9/F9*1000</f>
        <v>4.497138184791496</v>
      </c>
      <c r="I9" s="51">
        <f>D9/F9*1000</f>
        <v>0.40883074407195424</v>
      </c>
      <c r="J9" s="51">
        <f>E9/F9*1000</f>
        <v>0.20441537203597712</v>
      </c>
    </row>
    <row r="10" spans="1:10" s="40" customFormat="1" ht="12" customHeight="1">
      <c r="A10" s="35"/>
      <c r="B10" s="21">
        <v>33</v>
      </c>
      <c r="C10" s="21">
        <v>29</v>
      </c>
      <c r="D10" s="21">
        <v>2</v>
      </c>
      <c r="E10" s="21">
        <v>2</v>
      </c>
      <c r="F10" s="21"/>
      <c r="G10" s="52">
        <f>B10/F9*1000</f>
        <v>6.745707277187244</v>
      </c>
      <c r="H10" s="52">
        <f>C10/F9*1000</f>
        <v>5.928045789043336</v>
      </c>
      <c r="I10" s="52">
        <f>D10/F9*1000</f>
        <v>0.40883074407195424</v>
      </c>
      <c r="J10" s="52">
        <f>E10/F9*1000</f>
        <v>0.40883074407195424</v>
      </c>
    </row>
    <row r="11" spans="1:10" s="40" customFormat="1" ht="23.25" customHeight="1">
      <c r="A11" s="39" t="s">
        <v>23</v>
      </c>
      <c r="B11" s="50">
        <v>17060</v>
      </c>
      <c r="C11" s="50">
        <v>15202</v>
      </c>
      <c r="D11" s="50">
        <v>1763</v>
      </c>
      <c r="E11" s="50">
        <v>95</v>
      </c>
      <c r="F11" s="21">
        <v>2840772</v>
      </c>
      <c r="G11" s="51">
        <f>B11/F11*1000</f>
        <v>6.005409797055166</v>
      </c>
      <c r="H11" s="51">
        <f>C11/F11*1000</f>
        <v>5.351362235336029</v>
      </c>
      <c r="I11" s="51">
        <f>D11/F11*1000</f>
        <v>0.6206059479606248</v>
      </c>
      <c r="J11" s="51">
        <f>E11/F11*1000</f>
        <v>0.03344161375851353</v>
      </c>
    </row>
    <row r="12" spans="1:10" s="40" customFormat="1" ht="12" customHeight="1">
      <c r="A12" s="35"/>
      <c r="B12" s="21">
        <v>22753</v>
      </c>
      <c r="C12" s="21">
        <v>20469</v>
      </c>
      <c r="D12" s="21">
        <v>2073</v>
      </c>
      <c r="E12" s="21">
        <v>211</v>
      </c>
      <c r="F12" s="21"/>
      <c r="G12" s="52">
        <f>B12/F11*1000</f>
        <v>8.009442503657457</v>
      </c>
      <c r="H12" s="52">
        <f>C12/F11*1000</f>
        <v>7.205435705505405</v>
      </c>
      <c r="I12" s="52">
        <f>D12/F11*1000</f>
        <v>0.7297312139094585</v>
      </c>
      <c r="J12" s="52">
        <f>E12/F11*1000</f>
        <v>0.0742755842425932</v>
      </c>
    </row>
    <row r="13" spans="1:10" s="40" customFormat="1" ht="21" customHeight="1">
      <c r="A13" s="41" t="s">
        <v>24</v>
      </c>
      <c r="B13" s="50">
        <v>19</v>
      </c>
      <c r="C13" s="50">
        <v>14</v>
      </c>
      <c r="D13" s="50">
        <v>3</v>
      </c>
      <c r="E13" s="50">
        <v>2</v>
      </c>
      <c r="F13" s="21">
        <v>28376</v>
      </c>
      <c r="G13" s="51">
        <f>B13/F13*1000</f>
        <v>0.6695799266986185</v>
      </c>
      <c r="H13" s="51">
        <f>C13/F13*1000</f>
        <v>0.4933746828305611</v>
      </c>
      <c r="I13" s="51">
        <f>D13/F13*1000</f>
        <v>0.1057231463208345</v>
      </c>
      <c r="J13" s="51">
        <f>E13/F13*1000</f>
        <v>0.07048209754722301</v>
      </c>
    </row>
    <row r="14" spans="1:10" s="40" customFormat="1" ht="12" customHeight="1">
      <c r="A14" s="35"/>
      <c r="B14" s="21">
        <v>27</v>
      </c>
      <c r="C14" s="21">
        <v>19</v>
      </c>
      <c r="D14" s="21">
        <v>6</v>
      </c>
      <c r="E14" s="21">
        <v>2</v>
      </c>
      <c r="F14" s="21"/>
      <c r="G14" s="52">
        <f>B14/F13*1000</f>
        <v>0.9515083168875106</v>
      </c>
      <c r="H14" s="52">
        <f>C14/F13*1000</f>
        <v>0.6695799266986185</v>
      </c>
      <c r="I14" s="52">
        <f>D14/F13*1000</f>
        <v>0.211446292641669</v>
      </c>
      <c r="J14" s="52">
        <f>E14/F13*1000</f>
        <v>0.07048209754722301</v>
      </c>
    </row>
    <row r="15" spans="1:10" s="40" customFormat="1" ht="21" customHeight="1">
      <c r="A15" s="41" t="s">
        <v>25</v>
      </c>
      <c r="B15" s="50">
        <v>9560</v>
      </c>
      <c r="C15" s="50">
        <v>8933</v>
      </c>
      <c r="D15" s="50">
        <v>541</v>
      </c>
      <c r="E15" s="50">
        <v>86</v>
      </c>
      <c r="F15" s="21">
        <v>707142</v>
      </c>
      <c r="G15" s="51">
        <f>B15/F15*1000</f>
        <v>13.519208306111079</v>
      </c>
      <c r="H15" s="51">
        <f>C15/F15*1000</f>
        <v>12.632540564695633</v>
      </c>
      <c r="I15" s="51">
        <f>D15/F15*1000</f>
        <v>0.7650514323855746</v>
      </c>
      <c r="J15" s="51">
        <f>E15/F15*1000</f>
        <v>0.12161630902986953</v>
      </c>
    </row>
    <row r="16" spans="1:10" s="40" customFormat="1" ht="12" customHeight="1">
      <c r="A16" s="35"/>
      <c r="B16" s="21">
        <v>11327</v>
      </c>
      <c r="C16" s="21">
        <v>10516</v>
      </c>
      <c r="D16" s="21">
        <v>687</v>
      </c>
      <c r="E16" s="21">
        <v>124</v>
      </c>
      <c r="F16" s="21"/>
      <c r="G16" s="52">
        <f>B16/F15*1000</f>
        <v>16.01799921373642</v>
      </c>
      <c r="H16" s="52">
        <f>C16/F15*1000</f>
        <v>14.871129136722185</v>
      </c>
      <c r="I16" s="52">
        <f>D16/F15*1000</f>
        <v>0.971516329110702</v>
      </c>
      <c r="J16" s="52">
        <f>E16/F15*1000</f>
        <v>0.1753537479035328</v>
      </c>
    </row>
    <row r="17" spans="1:10" s="40" customFormat="1" ht="21" customHeight="1">
      <c r="A17" s="41" t="s">
        <v>26</v>
      </c>
      <c r="B17" s="50">
        <v>5257</v>
      </c>
      <c r="C17" s="50">
        <v>4860</v>
      </c>
      <c r="D17" s="50">
        <v>363</v>
      </c>
      <c r="E17" s="50">
        <v>34</v>
      </c>
      <c r="F17" s="21">
        <v>1455857</v>
      </c>
      <c r="G17" s="51">
        <f>B17/F17*1000</f>
        <v>3.6109315681416514</v>
      </c>
      <c r="H17" s="51">
        <f>C17/F17*1000</f>
        <v>3.338239950764395</v>
      </c>
      <c r="I17" s="51">
        <f>D17/F17*1000</f>
        <v>0.2493376753348715</v>
      </c>
      <c r="J17" s="51">
        <f>E17/F17*1000</f>
        <v>0.023353942042384657</v>
      </c>
    </row>
    <row r="18" spans="1:10" s="40" customFormat="1" ht="12" customHeight="1">
      <c r="A18" s="35"/>
      <c r="B18" s="21">
        <v>8817</v>
      </c>
      <c r="C18" s="21">
        <v>8207</v>
      </c>
      <c r="D18" s="21">
        <v>530</v>
      </c>
      <c r="E18" s="21">
        <v>80</v>
      </c>
      <c r="F18" s="21"/>
      <c r="G18" s="52">
        <f>B18/F17*1000</f>
        <v>6.056226676108986</v>
      </c>
      <c r="H18" s="52">
        <f>C18/F17*1000</f>
        <v>5.637229480642673</v>
      </c>
      <c r="I18" s="52">
        <f>D18/F17*1000</f>
        <v>0.36404674360187844</v>
      </c>
      <c r="J18" s="52">
        <f>E18/F17*1000</f>
        <v>0.05495045186443449</v>
      </c>
    </row>
    <row r="19" spans="1:10" s="40" customFormat="1" ht="21" customHeight="1">
      <c r="A19" s="41" t="s">
        <v>27</v>
      </c>
      <c r="B19" s="50">
        <v>1199</v>
      </c>
      <c r="C19" s="50">
        <v>1168</v>
      </c>
      <c r="D19" s="50">
        <v>29</v>
      </c>
      <c r="E19" s="50">
        <v>2</v>
      </c>
      <c r="F19" s="21">
        <v>326304</v>
      </c>
      <c r="G19" s="51">
        <f>B19/F19*1000</f>
        <v>3.674487594390507</v>
      </c>
      <c r="H19" s="51">
        <f>C19/F19*1000</f>
        <v>3.579484162008434</v>
      </c>
      <c r="I19" s="51">
        <f>D19/F19*1000</f>
        <v>0.08887417868000393</v>
      </c>
      <c r="J19" s="51">
        <f>E19/F19*1000</f>
        <v>0.006129253702069236</v>
      </c>
    </row>
    <row r="20" spans="1:10" s="40" customFormat="1" ht="12" customHeight="1">
      <c r="A20" s="35"/>
      <c r="B20" s="21">
        <v>2116</v>
      </c>
      <c r="C20" s="21">
        <v>2033</v>
      </c>
      <c r="D20" s="21">
        <v>66</v>
      </c>
      <c r="E20" s="21">
        <v>17</v>
      </c>
      <c r="F20" s="21"/>
      <c r="G20" s="52">
        <f>B20/F19*1000</f>
        <v>6.484750416789252</v>
      </c>
      <c r="H20" s="52">
        <f>C20/F19*1000</f>
        <v>6.230386388153378</v>
      </c>
      <c r="I20" s="52">
        <f>D20/F19*1000</f>
        <v>0.2022653721682848</v>
      </c>
      <c r="J20" s="52">
        <f>E20/F19*1000</f>
        <v>0.05209865646758851</v>
      </c>
    </row>
    <row r="21" spans="1:10" s="40" customFormat="1" ht="21" customHeight="1">
      <c r="A21" s="41" t="s">
        <v>96</v>
      </c>
      <c r="B21" s="50">
        <v>1836</v>
      </c>
      <c r="C21" s="50">
        <v>1673</v>
      </c>
      <c r="D21" s="50">
        <v>135</v>
      </c>
      <c r="E21" s="50">
        <v>28</v>
      </c>
      <c r="F21" s="21">
        <v>505626</v>
      </c>
      <c r="G21" s="51">
        <f>B21/F21*1000</f>
        <v>3.6311423858741443</v>
      </c>
      <c r="H21" s="51">
        <f>C21/F21*1000</f>
        <v>3.308769723075949</v>
      </c>
      <c r="I21" s="51">
        <f>D21/F21*1000</f>
        <v>0.2669957636672165</v>
      </c>
      <c r="J21" s="51">
        <f>E21/F21*1000</f>
        <v>0.055376899130978235</v>
      </c>
    </row>
    <row r="22" spans="1:10" s="40" customFormat="1" ht="12" customHeight="1">
      <c r="A22" s="41"/>
      <c r="B22" s="21">
        <v>2938</v>
      </c>
      <c r="C22" s="21">
        <v>2646</v>
      </c>
      <c r="D22" s="21">
        <v>207</v>
      </c>
      <c r="E22" s="21">
        <v>85</v>
      </c>
      <c r="F22" s="21"/>
      <c r="G22" s="52">
        <f>B22/F21*1000</f>
        <v>5.810618915957645</v>
      </c>
      <c r="H22" s="52">
        <f>C22/F21*1000</f>
        <v>5.233116967877443</v>
      </c>
      <c r="I22" s="52">
        <f>D22/F21*1000</f>
        <v>0.4093935042897319</v>
      </c>
      <c r="J22" s="52">
        <f>E22/F21*1000</f>
        <v>0.16810844379046963</v>
      </c>
    </row>
    <row r="23" spans="1:10" s="40" customFormat="1" ht="21" customHeight="1">
      <c r="A23" s="41" t="s">
        <v>87</v>
      </c>
      <c r="B23" s="50">
        <v>66</v>
      </c>
      <c r="C23" s="50">
        <v>61</v>
      </c>
      <c r="D23" s="50">
        <v>4</v>
      </c>
      <c r="E23" s="50">
        <v>1</v>
      </c>
      <c r="F23" s="21">
        <v>352553</v>
      </c>
      <c r="G23" s="51">
        <f>B23/F23*1000</f>
        <v>0.18720589528382967</v>
      </c>
      <c r="H23" s="51">
        <f>C23/F23*1000</f>
        <v>0.17302363048960015</v>
      </c>
      <c r="I23" s="51">
        <f>D23/F23*1000</f>
        <v>0.011345811835383615</v>
      </c>
      <c r="J23" s="51">
        <f>E23/F23*1000</f>
        <v>0.002836452958845904</v>
      </c>
    </row>
    <row r="24" spans="1:10" s="40" customFormat="1" ht="12" customHeight="1">
      <c r="A24" s="41"/>
      <c r="B24" s="21">
        <v>448</v>
      </c>
      <c r="C24" s="21">
        <v>411</v>
      </c>
      <c r="D24" s="21">
        <v>27</v>
      </c>
      <c r="E24" s="21">
        <v>10</v>
      </c>
      <c r="F24" s="21"/>
      <c r="G24" s="52">
        <f>B24/F23*1000</f>
        <v>1.270730925562965</v>
      </c>
      <c r="H24" s="52">
        <f>C24/F23*1000</f>
        <v>1.1657821660856664</v>
      </c>
      <c r="I24" s="52">
        <f>D24/F23*1000</f>
        <v>0.07658422988883941</v>
      </c>
      <c r="J24" s="52">
        <f>E24/F23*1000</f>
        <v>0.028364529588459038</v>
      </c>
    </row>
    <row r="25" spans="1:10" s="40" customFormat="1" ht="21" customHeight="1">
      <c r="A25" s="41" t="s">
        <v>88</v>
      </c>
      <c r="B25" s="50">
        <v>151</v>
      </c>
      <c r="C25" s="50">
        <v>135</v>
      </c>
      <c r="D25" s="50">
        <v>12</v>
      </c>
      <c r="E25" s="50">
        <v>4</v>
      </c>
      <c r="F25" s="21">
        <v>111798</v>
      </c>
      <c r="G25" s="51">
        <f>B25/F25*1000</f>
        <v>1.3506502799692301</v>
      </c>
      <c r="H25" s="51">
        <f>C25/F25*1000</f>
        <v>1.207535018515537</v>
      </c>
      <c r="I25" s="51">
        <f>D25/F25*1000</f>
        <v>0.10733644609026995</v>
      </c>
      <c r="J25" s="51">
        <f>E25/F25*1000</f>
        <v>0.03577881536342332</v>
      </c>
    </row>
    <row r="26" spans="1:10" s="40" customFormat="1" ht="12" customHeight="1">
      <c r="A26" s="35"/>
      <c r="B26" s="21">
        <v>417</v>
      </c>
      <c r="C26" s="21">
        <v>372</v>
      </c>
      <c r="D26" s="21">
        <v>32</v>
      </c>
      <c r="E26" s="21">
        <v>13</v>
      </c>
      <c r="F26" s="21"/>
      <c r="G26" s="52">
        <f>B26/F25*1000</f>
        <v>3.729941501636881</v>
      </c>
      <c r="H26" s="52">
        <f>C26/F25*1000</f>
        <v>3.327429828798368</v>
      </c>
      <c r="I26" s="52">
        <f>D26/F25*1000</f>
        <v>0.28623052290738654</v>
      </c>
      <c r="J26" s="52">
        <f>E26/F25*1000</f>
        <v>0.11628114993112577</v>
      </c>
    </row>
    <row r="27" spans="1:10" s="40" customFormat="1" ht="21" customHeight="1">
      <c r="A27" s="41" t="s">
        <v>98</v>
      </c>
      <c r="B27" s="50">
        <v>430</v>
      </c>
      <c r="C27" s="50">
        <v>391</v>
      </c>
      <c r="D27" s="50">
        <v>33</v>
      </c>
      <c r="E27" s="50">
        <v>6</v>
      </c>
      <c r="F27" s="21">
        <v>378471</v>
      </c>
      <c r="G27" s="51">
        <f>B27/F27*1000</f>
        <v>1.1361504580271673</v>
      </c>
      <c r="H27" s="51">
        <f>C27/F27*1000</f>
        <v>1.0331042536944706</v>
      </c>
      <c r="I27" s="51">
        <f>D27/F27*1000</f>
        <v>0.08719294212766632</v>
      </c>
      <c r="J27" s="51">
        <f>E27/F27*1000</f>
        <v>0.01585326220503024</v>
      </c>
    </row>
    <row r="28" spans="1:10" s="40" customFormat="1" ht="12" customHeight="1">
      <c r="A28" s="39"/>
      <c r="B28" s="21">
        <v>1034</v>
      </c>
      <c r="C28" s="21">
        <v>958</v>
      </c>
      <c r="D28" s="21">
        <v>60</v>
      </c>
      <c r="E28" s="21">
        <v>16</v>
      </c>
      <c r="F28" s="21"/>
      <c r="G28" s="52">
        <f>B28/F27*1000</f>
        <v>2.7320455200002116</v>
      </c>
      <c r="H28" s="52">
        <f>C28/F27*1000</f>
        <v>2.531237532069828</v>
      </c>
      <c r="I28" s="52">
        <f>D28/F27*1000</f>
        <v>0.1585326220503024</v>
      </c>
      <c r="J28" s="52">
        <f>E28/F27*1000</f>
        <v>0.042275365880080636</v>
      </c>
    </row>
    <row r="29" spans="1:10" s="40" customFormat="1" ht="21" customHeight="1">
      <c r="A29" s="41" t="s">
        <v>89</v>
      </c>
      <c r="B29" s="50">
        <v>93</v>
      </c>
      <c r="C29" s="50">
        <v>84</v>
      </c>
      <c r="D29" s="50">
        <v>8</v>
      </c>
      <c r="E29" s="50">
        <v>1</v>
      </c>
      <c r="F29" s="21">
        <v>158034</v>
      </c>
      <c r="G29" s="51">
        <f>B29/F29*1000</f>
        <v>0.5884809597934623</v>
      </c>
      <c r="H29" s="51">
        <f>C29/F29*1000</f>
        <v>0.5315311894908691</v>
      </c>
      <c r="I29" s="51">
        <f>D29/F29*1000</f>
        <v>0.050622018046749435</v>
      </c>
      <c r="J29" s="51">
        <f>E29/F29*1000</f>
        <v>0.006327752255843679</v>
      </c>
    </row>
    <row r="30" spans="1:10" s="40" customFormat="1" ht="12" customHeight="1">
      <c r="A30" s="35"/>
      <c r="B30" s="21">
        <v>249</v>
      </c>
      <c r="C30" s="21">
        <v>231</v>
      </c>
      <c r="D30" s="21">
        <v>14</v>
      </c>
      <c r="E30" s="21">
        <v>4</v>
      </c>
      <c r="F30" s="21"/>
      <c r="G30" s="52">
        <f>B30/F29*1000</f>
        <v>1.5756103117050761</v>
      </c>
      <c r="H30" s="52">
        <f>C30/F29*1000</f>
        <v>1.4617107710998898</v>
      </c>
      <c r="I30" s="52">
        <f>D30/F29*1000</f>
        <v>0.08858853158181151</v>
      </c>
      <c r="J30" s="52">
        <f>E30/F29*1000</f>
        <v>0.025311009023374718</v>
      </c>
    </row>
    <row r="31" spans="1:10" s="40" customFormat="1" ht="21" customHeight="1">
      <c r="A31" s="41" t="s">
        <v>99</v>
      </c>
      <c r="B31" s="50">
        <v>221</v>
      </c>
      <c r="C31" s="50">
        <v>214</v>
      </c>
      <c r="D31" s="50">
        <v>6</v>
      </c>
      <c r="E31" s="50">
        <v>1</v>
      </c>
      <c r="F31" s="21">
        <v>302933</v>
      </c>
      <c r="G31" s="51">
        <f>B31/F31*1000</f>
        <v>0.7295342534487823</v>
      </c>
      <c r="H31" s="51">
        <f>C31/F31*1000</f>
        <v>0.706426833656287</v>
      </c>
      <c r="I31" s="51">
        <f>D31/F31*1000</f>
        <v>0.019806359822138887</v>
      </c>
      <c r="J31" s="51">
        <f>E31/F31*1000</f>
        <v>0.003301059970356481</v>
      </c>
    </row>
    <row r="32" spans="1:10" s="40" customFormat="1" ht="12" customHeight="1">
      <c r="A32" s="41"/>
      <c r="B32" s="21">
        <v>829</v>
      </c>
      <c r="C32" s="21">
        <v>778</v>
      </c>
      <c r="D32" s="21">
        <v>41</v>
      </c>
      <c r="E32" s="21">
        <v>10</v>
      </c>
      <c r="F32" s="21"/>
      <c r="G32" s="52">
        <f>B32/F31*1000</f>
        <v>2.736578715425523</v>
      </c>
      <c r="H32" s="52">
        <f>C32/F31*1000</f>
        <v>2.5682246569373426</v>
      </c>
      <c r="I32" s="52">
        <f>D32/F31*1000</f>
        <v>0.13534345878461576</v>
      </c>
      <c r="J32" s="52">
        <f>E32/F31*1000</f>
        <v>0.03301059970356481</v>
      </c>
    </row>
    <row r="33" spans="1:10" s="40" customFormat="1" ht="21" customHeight="1">
      <c r="A33" s="41" t="s">
        <v>100</v>
      </c>
      <c r="B33" s="50">
        <v>291</v>
      </c>
      <c r="C33" s="50">
        <v>280</v>
      </c>
      <c r="D33" s="50">
        <v>11</v>
      </c>
      <c r="E33" s="50">
        <v>0</v>
      </c>
      <c r="F33" s="21">
        <v>153380</v>
      </c>
      <c r="G33" s="51">
        <f>B33/F33*1000</f>
        <v>1.8972486634502541</v>
      </c>
      <c r="H33" s="51">
        <f>C33/F33*1000</f>
        <v>1.8255313600208631</v>
      </c>
      <c r="I33" s="51">
        <f>D33/F33*1000</f>
        <v>0.07171730342939106</v>
      </c>
      <c r="J33" s="51">
        <f>E33/F33*1000</f>
        <v>0</v>
      </c>
    </row>
    <row r="34" spans="1:10" s="40" customFormat="1" ht="12" customHeight="1">
      <c r="A34" s="41"/>
      <c r="B34" s="21">
        <v>586</v>
      </c>
      <c r="C34" s="21">
        <v>561</v>
      </c>
      <c r="D34" s="21">
        <v>20</v>
      </c>
      <c r="E34" s="21">
        <v>5</v>
      </c>
      <c r="F34" s="21"/>
      <c r="G34" s="52">
        <f>B34/F33*1000</f>
        <v>3.820576346329378</v>
      </c>
      <c r="H34" s="52">
        <f>C34/F33*1000</f>
        <v>3.657582474898944</v>
      </c>
      <c r="I34" s="52">
        <f>D34/F33*1000</f>
        <v>0.13039509714434735</v>
      </c>
      <c r="J34" s="52">
        <f>E34/F33*1000</f>
        <v>0.03259877428608684</v>
      </c>
    </row>
    <row r="35" spans="1:10" s="40" customFormat="1" ht="21" customHeight="1">
      <c r="A35" s="41" t="s">
        <v>28</v>
      </c>
      <c r="B35" s="50">
        <v>2107</v>
      </c>
      <c r="C35" s="50">
        <v>1964</v>
      </c>
      <c r="D35" s="50">
        <v>134</v>
      </c>
      <c r="E35" s="50">
        <v>9</v>
      </c>
      <c r="F35" s="21">
        <v>920121</v>
      </c>
      <c r="G35" s="51">
        <f>B35/F35*1000</f>
        <v>2.289916217540954</v>
      </c>
      <c r="H35" s="51">
        <f>C35/F35*1000</f>
        <v>2.134501875296836</v>
      </c>
      <c r="I35" s="51">
        <f>D35/F35*1000</f>
        <v>0.1456330200049776</v>
      </c>
      <c r="J35" s="51">
        <f>E35/F35*1000</f>
        <v>0.009781322239140288</v>
      </c>
    </row>
    <row r="36" spans="1:10" s="40" customFormat="1" ht="12" customHeight="1">
      <c r="A36" s="35"/>
      <c r="B36" s="21">
        <v>3687</v>
      </c>
      <c r="C36" s="21">
        <v>3405</v>
      </c>
      <c r="D36" s="21">
        <v>248</v>
      </c>
      <c r="E36" s="21">
        <v>34</v>
      </c>
      <c r="F36" s="21"/>
      <c r="G36" s="52">
        <f>B36/F35*1000</f>
        <v>4.007081677301138</v>
      </c>
      <c r="H36" s="52">
        <f>C36/F35*1000</f>
        <v>3.7006002471414083</v>
      </c>
      <c r="I36" s="52">
        <f>D36/F35*1000</f>
        <v>0.26952976836742126</v>
      </c>
      <c r="J36" s="52">
        <f>E36/F35*1000</f>
        <v>0.03695166179230775</v>
      </c>
    </row>
    <row r="37" spans="1:10" s="40" customFormat="1" ht="21" customHeight="1">
      <c r="A37" s="41" t="s">
        <v>29</v>
      </c>
      <c r="B37" s="50">
        <v>91</v>
      </c>
      <c r="C37" s="50">
        <v>58</v>
      </c>
      <c r="D37" s="50">
        <v>28</v>
      </c>
      <c r="E37" s="50">
        <v>5</v>
      </c>
      <c r="F37" s="21">
        <v>128649</v>
      </c>
      <c r="G37" s="51">
        <f>B37/F37*1000</f>
        <v>0.7073510093354787</v>
      </c>
      <c r="H37" s="51">
        <f>C37/F37*1000</f>
        <v>0.4508391048511842</v>
      </c>
      <c r="I37" s="51">
        <f>D37/F37*1000</f>
        <v>0.2176464644109165</v>
      </c>
      <c r="J37" s="51">
        <f>E37/F37*1000</f>
        <v>0.03886544007337795</v>
      </c>
    </row>
    <row r="38" spans="1:10" s="40" customFormat="1" ht="14.25" customHeight="1" thickBot="1">
      <c r="A38" s="35"/>
      <c r="B38" s="21">
        <v>192</v>
      </c>
      <c r="C38" s="21">
        <v>131</v>
      </c>
      <c r="D38" s="21">
        <v>48</v>
      </c>
      <c r="E38" s="21">
        <v>13</v>
      </c>
      <c r="F38" s="21"/>
      <c r="G38" s="52">
        <f>B38/F37*1000</f>
        <v>1.4924328988177133</v>
      </c>
      <c r="H38" s="52">
        <f>C38/F37*1000</f>
        <v>1.0182745299225024</v>
      </c>
      <c r="I38" s="52">
        <f>D38/F37*1000</f>
        <v>0.37310822470442834</v>
      </c>
      <c r="J38" s="52">
        <f>E38/F37*1000</f>
        <v>0.10105014419078268</v>
      </c>
    </row>
    <row r="39" spans="1:12" s="2" customFormat="1" ht="44.25" customHeight="1">
      <c r="A39" s="72" t="s">
        <v>102</v>
      </c>
      <c r="B39" s="72"/>
      <c r="C39" s="72"/>
      <c r="D39" s="72"/>
      <c r="E39" s="72"/>
      <c r="F39" s="72"/>
      <c r="G39" s="72"/>
      <c r="H39" s="72"/>
      <c r="I39" s="72"/>
      <c r="J39" s="72"/>
      <c r="K39" s="40"/>
      <c r="L39" s="40"/>
    </row>
    <row r="40" spans="1:11" s="2" customFormat="1" ht="12" customHeight="1">
      <c r="A40" s="84" t="s">
        <v>221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2:10" s="2" customFormat="1" ht="12" customHeight="1">
      <c r="B41" s="18"/>
      <c r="C41" s="18"/>
      <c r="D41" s="18"/>
      <c r="E41" s="18"/>
      <c r="F41" s="18"/>
      <c r="G41" s="18"/>
      <c r="H41" s="18"/>
      <c r="I41" s="18"/>
      <c r="J41" s="18"/>
    </row>
    <row r="42" spans="1:10" s="2" customFormat="1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2:10" s="2" customFormat="1" ht="12" customHeight="1">
      <c r="B43" s="18"/>
      <c r="C43" s="18"/>
      <c r="D43" s="18"/>
      <c r="E43" s="18"/>
      <c r="F43" s="18"/>
      <c r="G43" s="18"/>
      <c r="H43" s="18"/>
      <c r="I43" s="18"/>
      <c r="J43" s="18"/>
    </row>
    <row r="44" spans="2:10" ht="12" customHeight="1"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7.2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</sheetData>
  <mergeCells count="8">
    <mergeCell ref="A40:K40"/>
    <mergeCell ref="A39:J39"/>
    <mergeCell ref="A1:J1"/>
    <mergeCell ref="A2:J2"/>
    <mergeCell ref="A3:A4"/>
    <mergeCell ref="B3:E3"/>
    <mergeCell ref="F3:F4"/>
    <mergeCell ref="G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2.125" style="36" customWidth="1"/>
    <col min="2" max="2" width="8.00390625" style="36" customWidth="1"/>
    <col min="3" max="3" width="7.625" style="36" customWidth="1"/>
    <col min="4" max="4" width="7.375" style="36" customWidth="1"/>
    <col min="5" max="5" width="7.25390625" style="36" customWidth="1"/>
    <col min="6" max="6" width="8.50390625" style="36" customWidth="1"/>
    <col min="7" max="10" width="7.125" style="36" customWidth="1"/>
    <col min="11" max="16384" width="9.00390625" style="36" customWidth="1"/>
  </cols>
  <sheetData>
    <row r="1" spans="1:10" s="1" customFormat="1" ht="48" customHeight="1">
      <c r="A1" s="85" t="s">
        <v>142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28" customFormat="1" ht="36.75" customHeight="1">
      <c r="A3" s="57" t="s">
        <v>103</v>
      </c>
      <c r="B3" s="63" t="s">
        <v>91</v>
      </c>
      <c r="C3" s="65"/>
      <c r="D3" s="65"/>
      <c r="E3" s="65"/>
      <c r="F3" s="64" t="s">
        <v>4</v>
      </c>
      <c r="G3" s="88" t="s">
        <v>84</v>
      </c>
      <c r="H3" s="62"/>
      <c r="I3" s="62"/>
      <c r="J3" s="62"/>
    </row>
    <row r="4" spans="1:10" s="28" customFormat="1" ht="26.25" customHeight="1" thickBot="1">
      <c r="A4" s="58"/>
      <c r="B4" s="30" t="s">
        <v>92</v>
      </c>
      <c r="C4" s="29" t="s">
        <v>93</v>
      </c>
      <c r="D4" s="29" t="s">
        <v>94</v>
      </c>
      <c r="E4" s="29" t="s">
        <v>95</v>
      </c>
      <c r="F4" s="87"/>
      <c r="G4" s="29" t="s">
        <v>92</v>
      </c>
      <c r="H4" s="29" t="s">
        <v>93</v>
      </c>
      <c r="I4" s="29" t="s">
        <v>94</v>
      </c>
      <c r="J4" s="42" t="s">
        <v>95</v>
      </c>
    </row>
    <row r="5" spans="1:10" s="2" customFormat="1" ht="24" customHeight="1">
      <c r="A5" s="43" t="s">
        <v>190</v>
      </c>
      <c r="B5" s="50">
        <f>22878-31</f>
        <v>22847</v>
      </c>
      <c r="C5" s="50">
        <f>17622-6</f>
        <v>17616</v>
      </c>
      <c r="D5" s="50">
        <f>4585-18</f>
        <v>4567</v>
      </c>
      <c r="E5" s="50">
        <f>671-7</f>
        <v>664</v>
      </c>
      <c r="F5" s="21">
        <v>7960748</v>
      </c>
      <c r="G5" s="51">
        <f>B5/F5*1000</f>
        <v>2.869956441279136</v>
      </c>
      <c r="H5" s="51">
        <f>C5/F5*1000</f>
        <v>2.212857384758317</v>
      </c>
      <c r="I5" s="51">
        <f>D5/F5*1000</f>
        <v>0.5736898090480945</v>
      </c>
      <c r="J5" s="51">
        <f>E5/F5*1000</f>
        <v>0.08340924747272493</v>
      </c>
    </row>
    <row r="6" spans="1:10" s="2" customFormat="1" ht="12" customHeight="1">
      <c r="A6" s="43"/>
      <c r="B6" s="21">
        <f>28849-31</f>
        <v>28818</v>
      </c>
      <c r="C6" s="21">
        <f>22932-6</f>
        <v>22926</v>
      </c>
      <c r="D6" s="21">
        <f>4792-18</f>
        <v>4774</v>
      </c>
      <c r="E6" s="21">
        <f>1125-7</f>
        <v>1118</v>
      </c>
      <c r="F6" s="21"/>
      <c r="G6" s="52">
        <f>B6/F5*1000</f>
        <v>3.6200115868508838</v>
      </c>
      <c r="H6" s="52">
        <f>C6/F5*1000</f>
        <v>2.8798801318670058</v>
      </c>
      <c r="I6" s="52">
        <f>D6/F5*1000</f>
        <v>0.5996923907150434</v>
      </c>
      <c r="J6" s="52">
        <f>E6/F5*1000</f>
        <v>0.14043906426883504</v>
      </c>
    </row>
    <row r="7" spans="1:10" s="2" customFormat="1" ht="24" customHeight="1">
      <c r="A7" s="43" t="s">
        <v>191</v>
      </c>
      <c r="B7" s="50">
        <v>22844</v>
      </c>
      <c r="C7" s="50">
        <v>18005</v>
      </c>
      <c r="D7" s="50">
        <v>4127</v>
      </c>
      <c r="E7" s="50">
        <v>712</v>
      </c>
      <c r="F7" s="21">
        <v>7458933</v>
      </c>
      <c r="G7" s="51">
        <f>B7/F7*1000</f>
        <v>3.06263643875069</v>
      </c>
      <c r="H7" s="51">
        <f>C7/F7*1000</f>
        <v>2.413884130612247</v>
      </c>
      <c r="I7" s="51">
        <f>D7/F7*1000</f>
        <v>0.5532962958643013</v>
      </c>
      <c r="J7" s="51">
        <f>E7/F7*1000</f>
        <v>0.09545601227414162</v>
      </c>
    </row>
    <row r="8" spans="1:10" s="2" customFormat="1" ht="12" customHeight="1">
      <c r="A8" s="43"/>
      <c r="B8" s="21">
        <v>29669</v>
      </c>
      <c r="C8" s="21">
        <v>23998</v>
      </c>
      <c r="D8" s="21">
        <v>4464</v>
      </c>
      <c r="E8" s="21">
        <v>1207</v>
      </c>
      <c r="F8" s="21"/>
      <c r="G8" s="52">
        <f>B8/F7*1000</f>
        <v>3.977646668766163</v>
      </c>
      <c r="H8" s="52">
        <f>C8/F7*1000</f>
        <v>3.2173502563972622</v>
      </c>
      <c r="I8" s="52">
        <f>D8/F7*1000</f>
        <v>0.5984770207749553</v>
      </c>
      <c r="J8" s="52">
        <f>E8/F7*1000</f>
        <v>0.16181939159394512</v>
      </c>
    </row>
    <row r="9" spans="1:10" s="2" customFormat="1" ht="24" customHeight="1">
      <c r="A9" s="43" t="s">
        <v>192</v>
      </c>
      <c r="B9" s="50">
        <v>25271</v>
      </c>
      <c r="C9" s="50">
        <v>20358</v>
      </c>
      <c r="D9" s="50">
        <v>4225</v>
      </c>
      <c r="E9" s="50">
        <v>688</v>
      </c>
      <c r="F9" s="21">
        <v>7429467</v>
      </c>
      <c r="G9" s="51">
        <f>B9/F9*1000</f>
        <v>3.4014553130123604</v>
      </c>
      <c r="H9" s="51">
        <f>C9/F9*1000</f>
        <v>2.7401696514702873</v>
      </c>
      <c r="I9" s="51">
        <f>D9/F9*1000</f>
        <v>0.5686814410778055</v>
      </c>
      <c r="J9" s="51">
        <f>E9/F9*1000</f>
        <v>0.09260422046426749</v>
      </c>
    </row>
    <row r="10" spans="1:10" s="2" customFormat="1" ht="12" customHeight="1">
      <c r="A10" s="43"/>
      <c r="B10" s="21">
        <v>33029</v>
      </c>
      <c r="C10" s="21">
        <v>27161</v>
      </c>
      <c r="D10" s="21">
        <v>4621</v>
      </c>
      <c r="E10" s="21">
        <v>1247</v>
      </c>
      <c r="F10" s="21"/>
      <c r="G10" s="52">
        <f>B10/F9*1000</f>
        <v>4.445675578073097</v>
      </c>
      <c r="H10" s="52">
        <f>C10/F9*1000</f>
        <v>3.6558477209737927</v>
      </c>
      <c r="I10" s="52">
        <f>D10/F9*1000</f>
        <v>0.6219827075078199</v>
      </c>
      <c r="J10" s="52">
        <f>E10/F9*1000</f>
        <v>0.16784514959148483</v>
      </c>
    </row>
    <row r="11" spans="1:10" s="2" customFormat="1" ht="24" customHeight="1">
      <c r="A11" s="43" t="s">
        <v>193</v>
      </c>
      <c r="B11" s="50">
        <v>28552</v>
      </c>
      <c r="C11" s="50">
        <v>23622</v>
      </c>
      <c r="D11" s="50">
        <v>4299</v>
      </c>
      <c r="E11" s="50">
        <v>631</v>
      </c>
      <c r="F11" s="21">
        <v>7535496</v>
      </c>
      <c r="G11" s="51">
        <f>B11/F11*1000</f>
        <v>3.7890007505809833</v>
      </c>
      <c r="H11" s="51">
        <f>C11/F11*1000</f>
        <v>3.1347637899349956</v>
      </c>
      <c r="I11" s="51">
        <f>D11/F11*1000</f>
        <v>0.5704999378939356</v>
      </c>
      <c r="J11" s="51">
        <f>E11/F11*1000</f>
        <v>0.08373702275205241</v>
      </c>
    </row>
    <row r="12" spans="1:10" s="2" customFormat="1" ht="12" customHeight="1">
      <c r="A12" s="43"/>
      <c r="B12" s="21">
        <v>37674</v>
      </c>
      <c r="C12" s="21">
        <v>31668</v>
      </c>
      <c r="D12" s="21">
        <v>4764</v>
      </c>
      <c r="E12" s="21">
        <v>1242</v>
      </c>
      <c r="F12" s="21"/>
      <c r="G12" s="52">
        <f>B12/F11*1000</f>
        <v>4.9995381856748375</v>
      </c>
      <c r="H12" s="52">
        <f>C12/F11*1000</f>
        <v>4.202510358973052</v>
      </c>
      <c r="I12" s="52">
        <f>D12/F11*1000</f>
        <v>0.6322078865147032</v>
      </c>
      <c r="J12" s="52">
        <f>E12/F11*1000</f>
        <v>0.1648199401870826</v>
      </c>
    </row>
    <row r="13" spans="1:10" s="2" customFormat="1" ht="24" customHeight="1">
      <c r="A13" s="43" t="s">
        <v>194</v>
      </c>
      <c r="B13" s="50">
        <v>33709</v>
      </c>
      <c r="C13" s="50">
        <v>28244</v>
      </c>
      <c r="D13" s="50">
        <v>4815</v>
      </c>
      <c r="E13" s="50">
        <v>650</v>
      </c>
      <c r="F13" s="21">
        <v>7634927</v>
      </c>
      <c r="G13" s="51">
        <f>B13/F13*1000</f>
        <v>4.415104427324583</v>
      </c>
      <c r="H13" s="51">
        <f>C13/F13*1000</f>
        <v>3.6993150032737705</v>
      </c>
      <c r="I13" s="51">
        <f>D13/F13*1000</f>
        <v>0.6306543598910638</v>
      </c>
      <c r="J13" s="51">
        <f>E13/F13*1000</f>
        <v>0.08513506415974902</v>
      </c>
    </row>
    <row r="14" spans="1:10" s="2" customFormat="1" ht="12" customHeight="1">
      <c r="A14" s="43"/>
      <c r="B14" s="21">
        <v>44802</v>
      </c>
      <c r="C14" s="21">
        <v>38343</v>
      </c>
      <c r="D14" s="21">
        <v>5392</v>
      </c>
      <c r="E14" s="21">
        <v>1067</v>
      </c>
      <c r="F14" s="21"/>
      <c r="G14" s="52">
        <f>B14/F11*1000</f>
        <v>5.945461320661573</v>
      </c>
      <c r="H14" s="52">
        <f>C14/F11*1000</f>
        <v>5.0883180085292326</v>
      </c>
      <c r="I14" s="52">
        <f>D14/F11*1000</f>
        <v>0.7155467934692022</v>
      </c>
      <c r="J14" s="52">
        <f>E14/F11*1000</f>
        <v>0.14159651866313777</v>
      </c>
    </row>
    <row r="15" spans="1:10" s="2" customFormat="1" ht="24" customHeight="1">
      <c r="A15" s="43" t="s">
        <v>195</v>
      </c>
      <c r="B15" s="50">
        <v>38862</v>
      </c>
      <c r="C15" s="50">
        <v>33053</v>
      </c>
      <c r="D15" s="50">
        <v>5207</v>
      </c>
      <c r="E15" s="50">
        <v>602</v>
      </c>
      <c r="F15" s="21">
        <v>7827781</v>
      </c>
      <c r="G15" s="51">
        <f>B15/F15*1000</f>
        <v>4.964625351680125</v>
      </c>
      <c r="H15" s="51">
        <f>C15/F15*1000</f>
        <v>4.222524876462436</v>
      </c>
      <c r="I15" s="51">
        <f>D15/F15*1000</f>
        <v>0.665194900061716</v>
      </c>
      <c r="J15" s="51">
        <f>E15/F15*1000</f>
        <v>0.07690557515597332</v>
      </c>
    </row>
    <row r="16" spans="1:10" s="2" customFormat="1" ht="12" customHeight="1">
      <c r="A16" s="43"/>
      <c r="B16" s="21">
        <v>52101</v>
      </c>
      <c r="C16" s="21">
        <v>45107</v>
      </c>
      <c r="D16" s="21">
        <v>5945</v>
      </c>
      <c r="E16" s="21">
        <v>1049</v>
      </c>
      <c r="F16" s="21"/>
      <c r="G16" s="52">
        <f>B16/F15*1000</f>
        <v>6.655909254487319</v>
      </c>
      <c r="H16" s="52">
        <f>C16/F15*1000</f>
        <v>5.762424881329715</v>
      </c>
      <c r="I16" s="52">
        <f>D16/F15*1000</f>
        <v>0.7594744921964476</v>
      </c>
      <c r="J16" s="52">
        <f>E16/F15*1000</f>
        <v>0.13400988096115618</v>
      </c>
    </row>
    <row r="17" spans="1:10" s="2" customFormat="1" ht="24" customHeight="1">
      <c r="A17" s="43" t="s">
        <v>196</v>
      </c>
      <c r="B17" s="50">
        <v>38386</v>
      </c>
      <c r="C17" s="50">
        <v>33004</v>
      </c>
      <c r="D17" s="50">
        <v>4839</v>
      </c>
      <c r="E17" s="50">
        <v>543</v>
      </c>
      <c r="F17" s="21">
        <v>7836286</v>
      </c>
      <c r="G17" s="51">
        <f>B17/F17*1000</f>
        <v>4.898494005961497</v>
      </c>
      <c r="H17" s="51">
        <f>C17/F17*1000</f>
        <v>4.211689057801106</v>
      </c>
      <c r="I17" s="51">
        <f>D17/F17*1000</f>
        <v>0.6175119182735291</v>
      </c>
      <c r="J17" s="51">
        <f>E17/F17*1000</f>
        <v>0.06929302988686221</v>
      </c>
    </row>
    <row r="18" spans="1:10" s="2" customFormat="1" ht="12" customHeight="1">
      <c r="A18" s="43"/>
      <c r="B18" s="21">
        <v>51668</v>
      </c>
      <c r="C18" s="21">
        <v>45126</v>
      </c>
      <c r="D18" s="21">
        <v>5652</v>
      </c>
      <c r="E18" s="21">
        <v>890</v>
      </c>
      <c r="F18" s="21"/>
      <c r="G18" s="52">
        <f>B18/F17*1000</f>
        <v>6.593429591518227</v>
      </c>
      <c r="H18" s="52">
        <f>C18/F17*1000</f>
        <v>5.758595334575588</v>
      </c>
      <c r="I18" s="52">
        <f>D18/F17*1000</f>
        <v>0.7212600458941902</v>
      </c>
      <c r="J18" s="52">
        <f>E18/F17*1000</f>
        <v>0.1135742110484482</v>
      </c>
    </row>
    <row r="19" spans="1:10" s="2" customFormat="1" ht="24" customHeight="1">
      <c r="A19" s="43" t="s">
        <v>197</v>
      </c>
      <c r="B19" s="50">
        <v>36326</v>
      </c>
      <c r="C19" s="50">
        <v>31363</v>
      </c>
      <c r="D19" s="50">
        <v>4456</v>
      </c>
      <c r="E19" s="50">
        <v>507</v>
      </c>
      <c r="F19" s="21">
        <v>7812358</v>
      </c>
      <c r="G19" s="51">
        <f>B19/F19*1000</f>
        <v>4.649812514992273</v>
      </c>
      <c r="H19" s="51">
        <f>C19/F19*1000</f>
        <v>4.0145369682239345</v>
      </c>
      <c r="I19" s="51">
        <f>D19/F19*1000</f>
        <v>0.5703783671972021</v>
      </c>
      <c r="J19" s="51">
        <f>E19/F19*1000</f>
        <v>0.06489717957113589</v>
      </c>
    </row>
    <row r="20" spans="1:10" s="2" customFormat="1" ht="12" customHeight="1">
      <c r="A20" s="43"/>
      <c r="B20" s="21">
        <v>49092</v>
      </c>
      <c r="C20" s="21">
        <v>42896</v>
      </c>
      <c r="D20" s="21">
        <v>5334</v>
      </c>
      <c r="E20" s="21">
        <v>862</v>
      </c>
      <c r="F20" s="21"/>
      <c r="G20" s="52">
        <f>B20/F19*1000</f>
        <v>6.283890215988566</v>
      </c>
      <c r="H20" s="52">
        <f>C20/F19*1000</f>
        <v>5.490787800559063</v>
      </c>
      <c r="I20" s="52">
        <f>D20/F19*1000</f>
        <v>0.6827644099259148</v>
      </c>
      <c r="J20" s="52">
        <f>E20/F19*1000</f>
        <v>0.11033800550358804</v>
      </c>
    </row>
    <row r="21" spans="1:10" s="2" customFormat="1" ht="23.25" customHeight="1">
      <c r="A21" s="43" t="s">
        <v>198</v>
      </c>
      <c r="B21" s="50">
        <v>36488</v>
      </c>
      <c r="C21" s="50">
        <v>32113</v>
      </c>
      <c r="D21" s="50">
        <v>3974</v>
      </c>
      <c r="E21" s="50">
        <v>401</v>
      </c>
      <c r="F21" s="21">
        <v>7969700</v>
      </c>
      <c r="G21" s="51">
        <f>B21/F21*1000</f>
        <v>4.578340464509329</v>
      </c>
      <c r="H21" s="51">
        <f>C21/F21*1000</f>
        <v>4.029386300613575</v>
      </c>
      <c r="I21" s="51">
        <f>D21/F21*1000</f>
        <v>0.4986385936735385</v>
      </c>
      <c r="J21" s="51">
        <f>E21/F21*1000</f>
        <v>0.05031557022221665</v>
      </c>
    </row>
    <row r="22" spans="1:10" s="2" customFormat="1" ht="12" customHeight="1">
      <c r="A22" s="43"/>
      <c r="B22" s="21">
        <v>48879</v>
      </c>
      <c r="C22" s="21">
        <v>43378</v>
      </c>
      <c r="D22" s="21">
        <v>4745</v>
      </c>
      <c r="E22" s="21">
        <v>756</v>
      </c>
      <c r="F22" s="21"/>
      <c r="G22" s="52">
        <f>B22/F21*1000</f>
        <v>6.13310413189957</v>
      </c>
      <c r="H22" s="52">
        <f>C22/F21*1000</f>
        <v>5.44286485062173</v>
      </c>
      <c r="I22" s="52">
        <f>D22/F21*1000</f>
        <v>0.5953800017566534</v>
      </c>
      <c r="J22" s="52">
        <f>E22/F21*1000</f>
        <v>0.09485927952118649</v>
      </c>
    </row>
    <row r="23" spans="1:10" s="2" customFormat="1" ht="24" customHeight="1">
      <c r="A23" s="43" t="s">
        <v>199</v>
      </c>
      <c r="B23" s="50">
        <v>38155</v>
      </c>
      <c r="C23" s="50">
        <v>34094</v>
      </c>
      <c r="D23" s="50">
        <v>3695</v>
      </c>
      <c r="E23" s="50">
        <v>366</v>
      </c>
      <c r="F23" s="21">
        <v>8242260</v>
      </c>
      <c r="G23" s="51">
        <f>B23/F23*1000</f>
        <v>4.6291915081543165</v>
      </c>
      <c r="H23" s="51">
        <f>C23/F23*1000</f>
        <v>4.136486837348008</v>
      </c>
      <c r="I23" s="51">
        <f>D23/F23*1000</f>
        <v>0.4482993742007653</v>
      </c>
      <c r="J23" s="51">
        <f>E23/F23*1000</f>
        <v>0.044405296605542655</v>
      </c>
    </row>
    <row r="24" spans="1:10" s="2" customFormat="1" ht="12" customHeight="1">
      <c r="A24" s="43"/>
      <c r="B24" s="21">
        <v>52709</v>
      </c>
      <c r="C24" s="21">
        <v>47367</v>
      </c>
      <c r="D24" s="21">
        <v>4562</v>
      </c>
      <c r="E24" s="21">
        <v>780</v>
      </c>
      <c r="F24" s="21"/>
      <c r="G24" s="52">
        <f>B24/F23*1000</f>
        <v>6.394969340933191</v>
      </c>
      <c r="H24" s="52">
        <f>C24/F23*1000</f>
        <v>5.746846132007483</v>
      </c>
      <c r="I24" s="52">
        <f>D24/F23*1000</f>
        <v>0.5534889702581574</v>
      </c>
      <c r="J24" s="52">
        <f>E24/F23*1000</f>
        <v>0.09463423866754991</v>
      </c>
    </row>
    <row r="25" spans="1:10" s="2" customFormat="1" ht="24" customHeight="1">
      <c r="A25" s="43" t="s">
        <v>200</v>
      </c>
      <c r="B25" s="50">
        <v>37348</v>
      </c>
      <c r="C25" s="50">
        <v>33605</v>
      </c>
      <c r="D25" s="50">
        <v>3361</v>
      </c>
      <c r="E25" s="50">
        <v>382</v>
      </c>
      <c r="F25" s="21">
        <v>8414077</v>
      </c>
      <c r="G25" s="51">
        <f>B25/F25*1000</f>
        <v>4.438751867851935</v>
      </c>
      <c r="H25" s="51">
        <f>C25/F25*1000</f>
        <v>3.993902123786127</v>
      </c>
      <c r="I25" s="51">
        <f>D25/F25*1000</f>
        <v>0.3994496366030404</v>
      </c>
      <c r="J25" s="51">
        <f>E25/F25*1000</f>
        <v>0.04540010746276746</v>
      </c>
    </row>
    <row r="26" spans="1:10" s="2" customFormat="1" ht="12" customHeight="1">
      <c r="A26" s="43"/>
      <c r="B26" s="21">
        <v>52188</v>
      </c>
      <c r="C26" s="21">
        <v>47005</v>
      </c>
      <c r="D26" s="21">
        <v>4346</v>
      </c>
      <c r="E26" s="21">
        <v>837</v>
      </c>
      <c r="F26" s="21"/>
      <c r="G26" s="52">
        <f>B26/F25*1000</f>
        <v>6.202462848866252</v>
      </c>
      <c r="H26" s="52">
        <f>C26/F25*1000</f>
        <v>5.58647133844865</v>
      </c>
      <c r="I26" s="52">
        <f>D26/F25*1000</f>
        <v>0.5165153587256213</v>
      </c>
      <c r="J26" s="52">
        <f>E26/F25*1000</f>
        <v>0.09947615169198</v>
      </c>
    </row>
    <row r="27" spans="1:10" s="2" customFormat="1" ht="24" customHeight="1">
      <c r="A27" s="43" t="s">
        <v>201</v>
      </c>
      <c r="B27" s="50">
        <v>38984</v>
      </c>
      <c r="C27" s="50">
        <v>35338</v>
      </c>
      <c r="D27" s="50">
        <v>3321</v>
      </c>
      <c r="E27" s="50">
        <v>325</v>
      </c>
      <c r="F27" s="21">
        <v>8612613</v>
      </c>
      <c r="G27" s="51">
        <f>B27/F27*1000</f>
        <v>4.526384733645875</v>
      </c>
      <c r="H27" s="51">
        <f>C27/F27*1000</f>
        <v>4.103052116703722</v>
      </c>
      <c r="I27" s="51">
        <f>D27/F27*1000</f>
        <v>0.3855972629909181</v>
      </c>
      <c r="J27" s="51">
        <f>E27/F27*1000</f>
        <v>0.037735353951234084</v>
      </c>
    </row>
    <row r="28" spans="1:10" s="2" customFormat="1" ht="12" customHeight="1">
      <c r="A28" s="43"/>
      <c r="B28" s="21">
        <v>56066</v>
      </c>
      <c r="C28" s="21">
        <v>50983</v>
      </c>
      <c r="D28" s="21">
        <v>4342</v>
      </c>
      <c r="E28" s="21">
        <v>741</v>
      </c>
      <c r="F28" s="21"/>
      <c r="G28" s="52">
        <f>B28/F27*1000</f>
        <v>6.509754937322738</v>
      </c>
      <c r="H28" s="52">
        <f>C28/F27*1000</f>
        <v>5.9195740015254374</v>
      </c>
      <c r="I28" s="52">
        <f>D28/F27*1000</f>
        <v>0.5041443287884874</v>
      </c>
      <c r="J28" s="52">
        <f>E28/F27*1000</f>
        <v>0.0860366070088137</v>
      </c>
    </row>
    <row r="29" spans="1:10" s="2" customFormat="1" ht="24" customHeight="1">
      <c r="A29" s="43" t="s">
        <v>231</v>
      </c>
      <c r="B29" s="54">
        <v>38797</v>
      </c>
      <c r="C29" s="54">
        <v>35391</v>
      </c>
      <c r="D29" s="54">
        <v>3113</v>
      </c>
      <c r="E29" s="54">
        <v>293</v>
      </c>
      <c r="F29" s="21">
        <v>8740760</v>
      </c>
      <c r="G29" s="53">
        <f>B29/F29*1000</f>
        <v>4.438630050476159</v>
      </c>
      <c r="H29" s="53">
        <f>C29/F29*1000</f>
        <v>4.04896141754264</v>
      </c>
      <c r="I29" s="53">
        <f>D29/F29*1000</f>
        <v>0.35614752035292124</v>
      </c>
      <c r="J29" s="53">
        <f>E29/F29*1000</f>
        <v>0.0335211125805994</v>
      </c>
    </row>
    <row r="30" spans="1:10" s="2" customFormat="1" ht="16.5" customHeight="1" thickBot="1">
      <c r="A30" s="44"/>
      <c r="B30" s="21">
        <v>55958</v>
      </c>
      <c r="C30" s="21">
        <v>51167</v>
      </c>
      <c r="D30" s="21">
        <v>4112</v>
      </c>
      <c r="E30" s="21">
        <v>679</v>
      </c>
      <c r="F30" s="21"/>
      <c r="G30" s="52">
        <f>B30/F29*1000</f>
        <v>6.401960470256591</v>
      </c>
      <c r="H30" s="52">
        <f>C30/F29*1000</f>
        <v>5.8538387966263805</v>
      </c>
      <c r="I30" s="52">
        <f>D30/F29*1000</f>
        <v>0.47043964140417993</v>
      </c>
      <c r="J30" s="52">
        <f>E30/F29*1000</f>
        <v>0.07768203222603069</v>
      </c>
    </row>
    <row r="31" spans="1:10" s="2" customFormat="1" ht="91.5" customHeight="1">
      <c r="A31" s="72" t="s">
        <v>104</v>
      </c>
      <c r="B31" s="72"/>
      <c r="C31" s="72"/>
      <c r="D31" s="72"/>
      <c r="E31" s="72"/>
      <c r="F31" s="72"/>
      <c r="G31" s="72"/>
      <c r="H31" s="72"/>
      <c r="I31" s="72"/>
      <c r="J31" s="72"/>
    </row>
    <row r="32" s="2" customFormat="1" ht="23.25" customHeight="1"/>
    <row r="33" spans="1:10" ht="12" customHeight="1">
      <c r="A33" s="60" t="s">
        <v>222</v>
      </c>
      <c r="B33" s="60"/>
      <c r="C33" s="60"/>
      <c r="D33" s="60"/>
      <c r="E33" s="60"/>
      <c r="F33" s="60"/>
      <c r="G33" s="60"/>
      <c r="H33" s="60"/>
      <c r="I33" s="60"/>
      <c r="J33" s="60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36" customWidth="1"/>
    <col min="2" max="5" width="7.00390625" style="36" customWidth="1"/>
    <col min="6" max="6" width="7.875" style="36" customWidth="1"/>
    <col min="7" max="10" width="7.625" style="36" customWidth="1"/>
    <col min="11" max="16384" width="9.00390625" style="36" customWidth="1"/>
  </cols>
  <sheetData>
    <row r="1" spans="1:10" s="1" customFormat="1" ht="48" customHeight="1">
      <c r="A1" s="85" t="s">
        <v>141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4" customFormat="1" ht="34.5" customHeight="1">
      <c r="A3" s="57" t="s">
        <v>103</v>
      </c>
      <c r="B3" s="63" t="s">
        <v>91</v>
      </c>
      <c r="C3" s="65"/>
      <c r="D3" s="65"/>
      <c r="E3" s="65"/>
      <c r="F3" s="64" t="s">
        <v>4</v>
      </c>
      <c r="G3" s="88" t="s">
        <v>84</v>
      </c>
      <c r="H3" s="62"/>
      <c r="I3" s="62"/>
      <c r="J3" s="62"/>
    </row>
    <row r="4" spans="1:10" s="4" customFormat="1" ht="25.5" customHeight="1" thickBot="1">
      <c r="A4" s="58"/>
      <c r="B4" s="30" t="s">
        <v>92</v>
      </c>
      <c r="C4" s="29" t="s">
        <v>93</v>
      </c>
      <c r="D4" s="29" t="s">
        <v>94</v>
      </c>
      <c r="E4" s="29" t="s">
        <v>95</v>
      </c>
      <c r="F4" s="87"/>
      <c r="G4" s="29" t="s">
        <v>92</v>
      </c>
      <c r="H4" s="29" t="s">
        <v>93</v>
      </c>
      <c r="I4" s="29" t="s">
        <v>94</v>
      </c>
      <c r="J4" s="42" t="s">
        <v>95</v>
      </c>
    </row>
    <row r="5" spans="1:10" s="2" customFormat="1" ht="24" customHeight="1">
      <c r="A5" s="43" t="s">
        <v>190</v>
      </c>
      <c r="B5" s="50">
        <f>367-2</f>
        <v>365</v>
      </c>
      <c r="C5" s="50">
        <f>179-1</f>
        <v>178</v>
      </c>
      <c r="D5" s="50">
        <f>72-1</f>
        <v>71</v>
      </c>
      <c r="E5" s="50">
        <v>116</v>
      </c>
      <c r="F5" s="21">
        <v>277673</v>
      </c>
      <c r="G5" s="51">
        <f>B5/F5*1000</f>
        <v>1.314495827826256</v>
      </c>
      <c r="H5" s="51">
        <f>C5/F5*1000</f>
        <v>0.6410418009673249</v>
      </c>
      <c r="I5" s="51">
        <f>D5/F5*1000</f>
        <v>0.25569644870044983</v>
      </c>
      <c r="J5" s="51">
        <f>E5/F5*1000</f>
        <v>0.41775757815848136</v>
      </c>
    </row>
    <row r="6" spans="1:10" s="2" customFormat="1" ht="12" customHeight="1">
      <c r="A6" s="43"/>
      <c r="B6" s="21">
        <f>427-2</f>
        <v>425</v>
      </c>
      <c r="C6" s="21">
        <f>205-1</f>
        <v>204</v>
      </c>
      <c r="D6" s="21">
        <f>74-1</f>
        <v>73</v>
      </c>
      <c r="E6" s="21">
        <v>148</v>
      </c>
      <c r="F6" s="21"/>
      <c r="G6" s="52">
        <f>B6/F5*1000</f>
        <v>1.5305773337702981</v>
      </c>
      <c r="H6" s="52">
        <f>C6/F5*1000</f>
        <v>0.7346771202097431</v>
      </c>
      <c r="I6" s="52">
        <f>D6/F5*1000</f>
        <v>0.2628991655652512</v>
      </c>
      <c r="J6" s="52">
        <f>E6/F5*1000</f>
        <v>0.5330010479953039</v>
      </c>
    </row>
    <row r="7" spans="1:10" s="2" customFormat="1" ht="24" customHeight="1">
      <c r="A7" s="43" t="s">
        <v>191</v>
      </c>
      <c r="B7" s="50">
        <v>389</v>
      </c>
      <c r="C7" s="50">
        <v>194</v>
      </c>
      <c r="D7" s="50">
        <v>79</v>
      </c>
      <c r="E7" s="50">
        <v>116</v>
      </c>
      <c r="F7" s="21">
        <v>275591</v>
      </c>
      <c r="G7" s="51">
        <f>B7/F7*1000</f>
        <v>1.4115119869661927</v>
      </c>
      <c r="H7" s="51">
        <f>C7/F7*1000</f>
        <v>0.7039417107234998</v>
      </c>
      <c r="I7" s="51">
        <f>D7/F7*1000</f>
        <v>0.2866566760162705</v>
      </c>
      <c r="J7" s="51">
        <f>E7/F7*1000</f>
        <v>0.4209136002264225</v>
      </c>
    </row>
    <row r="8" spans="1:10" s="2" customFormat="1" ht="12" customHeight="1">
      <c r="A8" s="43"/>
      <c r="B8" s="21">
        <v>450</v>
      </c>
      <c r="C8" s="21">
        <v>224</v>
      </c>
      <c r="D8" s="21">
        <v>80</v>
      </c>
      <c r="E8" s="21">
        <v>146</v>
      </c>
      <c r="F8" s="21"/>
      <c r="G8" s="52">
        <f>B8/F7*1000</f>
        <v>1.6328544836369838</v>
      </c>
      <c r="H8" s="52">
        <f>C8/F7*1000</f>
        <v>0.8127986762992986</v>
      </c>
      <c r="I8" s="52">
        <f>D8/F7*1000</f>
        <v>0.29028524153546376</v>
      </c>
      <c r="J8" s="52">
        <f>E8/F7*1000</f>
        <v>0.5297705658022214</v>
      </c>
    </row>
    <row r="9" spans="1:10" s="2" customFormat="1" ht="24" customHeight="1">
      <c r="A9" s="43" t="s">
        <v>192</v>
      </c>
      <c r="B9" s="50">
        <v>355</v>
      </c>
      <c r="C9" s="50">
        <v>197</v>
      </c>
      <c r="D9" s="50">
        <v>69</v>
      </c>
      <c r="E9" s="50">
        <v>89</v>
      </c>
      <c r="F9" s="21">
        <v>283761</v>
      </c>
      <c r="G9" s="51">
        <f>B9/F9*1000</f>
        <v>1.2510528226218542</v>
      </c>
      <c r="H9" s="51">
        <f>C9/F9*1000</f>
        <v>0.6942462142436768</v>
      </c>
      <c r="I9" s="51">
        <f>D9/F9*1000</f>
        <v>0.2431623796081914</v>
      </c>
      <c r="J9" s="51">
        <f>E9/F9*1000</f>
        <v>0.313644228769986</v>
      </c>
    </row>
    <row r="10" spans="1:10" s="2" customFormat="1" ht="12" customHeight="1">
      <c r="A10" s="43"/>
      <c r="B10" s="21">
        <v>425</v>
      </c>
      <c r="C10" s="21">
        <v>222</v>
      </c>
      <c r="D10" s="21">
        <v>71</v>
      </c>
      <c r="E10" s="21">
        <v>132</v>
      </c>
      <c r="F10" s="21"/>
      <c r="G10" s="52">
        <f>B10/F9*1000</f>
        <v>1.4977392946881356</v>
      </c>
      <c r="H10" s="52">
        <f>C10/F9*1000</f>
        <v>0.7823485256959202</v>
      </c>
      <c r="I10" s="52">
        <f>D10/F9*1000</f>
        <v>0.2502105645243709</v>
      </c>
      <c r="J10" s="52">
        <f>E10/F9*1000</f>
        <v>0.46518020446784447</v>
      </c>
    </row>
    <row r="11" spans="1:10" s="2" customFormat="1" ht="24" customHeight="1">
      <c r="A11" s="43" t="s">
        <v>193</v>
      </c>
      <c r="B11" s="50">
        <v>383</v>
      </c>
      <c r="C11" s="50">
        <v>228</v>
      </c>
      <c r="D11" s="50">
        <v>63</v>
      </c>
      <c r="E11" s="50">
        <v>92</v>
      </c>
      <c r="F11" s="21">
        <v>295106</v>
      </c>
      <c r="G11" s="51">
        <f>B11/F11*1000</f>
        <v>1.2978387426890678</v>
      </c>
      <c r="H11" s="51">
        <f>C11/F11*1000</f>
        <v>0.7726037423840926</v>
      </c>
      <c r="I11" s="51">
        <f>D11/F11*1000</f>
        <v>0.21348261302718347</v>
      </c>
      <c r="J11" s="51">
        <f>E11/F11*1000</f>
        <v>0.3117523872777917</v>
      </c>
    </row>
    <row r="12" spans="1:10" s="2" customFormat="1" ht="12" customHeight="1">
      <c r="A12" s="43"/>
      <c r="B12" s="21">
        <v>484</v>
      </c>
      <c r="C12" s="21">
        <v>267</v>
      </c>
      <c r="D12" s="21">
        <v>68</v>
      </c>
      <c r="E12" s="21">
        <v>149</v>
      </c>
      <c r="F12" s="21"/>
      <c r="G12" s="52">
        <f>B12/F11*1000</f>
        <v>1.6400886461136</v>
      </c>
      <c r="H12" s="52">
        <f>C12/F11*1000</f>
        <v>0.9047596456866347</v>
      </c>
      <c r="I12" s="52">
        <f>D12/F11*1000</f>
        <v>0.23042567755315038</v>
      </c>
      <c r="J12" s="52">
        <f>E12/F11*1000</f>
        <v>0.5049033228738148</v>
      </c>
    </row>
    <row r="13" spans="1:10" s="2" customFormat="1" ht="24" customHeight="1">
      <c r="A13" s="43" t="s">
        <v>194</v>
      </c>
      <c r="B13" s="50">
        <v>479</v>
      </c>
      <c r="C13" s="50">
        <v>297</v>
      </c>
      <c r="D13" s="50">
        <v>89</v>
      </c>
      <c r="E13" s="50">
        <v>93</v>
      </c>
      <c r="F13" s="21">
        <v>308862</v>
      </c>
      <c r="G13" s="51">
        <f>B13/F13*1000</f>
        <v>1.5508544268961542</v>
      </c>
      <c r="H13" s="51">
        <f>C13/F13*1000</f>
        <v>0.9615944985138994</v>
      </c>
      <c r="I13" s="51">
        <f>D13/F13*1000</f>
        <v>0.288154580362751</v>
      </c>
      <c r="J13" s="51">
        <f>E13/F13*1000</f>
        <v>0.30110534801950384</v>
      </c>
    </row>
    <row r="14" spans="1:10" s="2" customFormat="1" ht="12" customHeight="1">
      <c r="A14" s="43"/>
      <c r="B14" s="21">
        <v>607</v>
      </c>
      <c r="C14" s="21">
        <v>371</v>
      </c>
      <c r="D14" s="21">
        <v>105</v>
      </c>
      <c r="E14" s="21">
        <v>131</v>
      </c>
      <c r="F14" s="21"/>
      <c r="G14" s="52">
        <f>B14/F13*1000</f>
        <v>1.9652789919122455</v>
      </c>
      <c r="H14" s="52">
        <f>C14/F13*1000</f>
        <v>1.2011837001638273</v>
      </c>
      <c r="I14" s="52">
        <f>D14/F13*1000</f>
        <v>0.33995765098976244</v>
      </c>
      <c r="J14" s="52">
        <f>E14/F13*1000</f>
        <v>0.424137640758656</v>
      </c>
    </row>
    <row r="15" spans="1:10" s="2" customFormat="1" ht="24" customHeight="1">
      <c r="A15" s="43" t="s">
        <v>195</v>
      </c>
      <c r="B15" s="50">
        <v>527</v>
      </c>
      <c r="C15" s="50">
        <v>351</v>
      </c>
      <c r="D15" s="50">
        <v>85</v>
      </c>
      <c r="E15" s="50">
        <v>91</v>
      </c>
      <c r="F15" s="21">
        <v>322029</v>
      </c>
      <c r="G15" s="51">
        <f>B15/F15*1000</f>
        <v>1.6364985762151856</v>
      </c>
      <c r="H15" s="51">
        <f>C15/F15*1000</f>
        <v>1.089963947346357</v>
      </c>
      <c r="I15" s="51">
        <f>D15/F15*1000</f>
        <v>0.2639513832605138</v>
      </c>
      <c r="J15" s="51">
        <f>E15/F15*1000</f>
        <v>0.28258324560831477</v>
      </c>
    </row>
    <row r="16" spans="1:10" s="2" customFormat="1" ht="12" customHeight="1">
      <c r="A16" s="43"/>
      <c r="B16" s="21">
        <v>692</v>
      </c>
      <c r="C16" s="21">
        <v>456</v>
      </c>
      <c r="D16" s="21">
        <v>107</v>
      </c>
      <c r="E16" s="21">
        <v>129</v>
      </c>
      <c r="F16" s="21"/>
      <c r="G16" s="52">
        <f>B16/F15*1000</f>
        <v>2.1488747907797126</v>
      </c>
      <c r="H16" s="52">
        <f>C16/F15*1000</f>
        <v>1.416021538432874</v>
      </c>
      <c r="I16" s="52">
        <f>D16/F15*1000</f>
        <v>0.33226821186911737</v>
      </c>
      <c r="J16" s="52">
        <f>E16/F15*1000</f>
        <v>0.400585040477721</v>
      </c>
    </row>
    <row r="17" spans="1:10" s="2" customFormat="1" ht="24" customHeight="1">
      <c r="A17" s="43" t="s">
        <v>196</v>
      </c>
      <c r="B17" s="50">
        <v>547</v>
      </c>
      <c r="C17" s="50">
        <v>384</v>
      </c>
      <c r="D17" s="50">
        <v>98</v>
      </c>
      <c r="E17" s="50">
        <v>65</v>
      </c>
      <c r="F17" s="21">
        <v>334812</v>
      </c>
      <c r="G17" s="51">
        <f>B17/F17*1000</f>
        <v>1.6337526731419425</v>
      </c>
      <c r="H17" s="51">
        <f>C17/F17*1000</f>
        <v>1.146912297050285</v>
      </c>
      <c r="I17" s="51">
        <f>D17/F17*1000</f>
        <v>0.2927015758097082</v>
      </c>
      <c r="J17" s="51">
        <f>E17/F17*1000</f>
        <v>0.19413880028194927</v>
      </c>
    </row>
    <row r="18" spans="1:10" s="2" customFormat="1" ht="12" customHeight="1">
      <c r="A18" s="43"/>
      <c r="B18" s="21">
        <v>700</v>
      </c>
      <c r="C18" s="21">
        <v>499</v>
      </c>
      <c r="D18" s="21">
        <v>116</v>
      </c>
      <c r="E18" s="21">
        <v>85</v>
      </c>
      <c r="F18" s="21"/>
      <c r="G18" s="52">
        <f>B18/F17*1000</f>
        <v>2.0907255414979153</v>
      </c>
      <c r="H18" s="52">
        <f>C18/F17*1000</f>
        <v>1.4903886360106566</v>
      </c>
      <c r="I18" s="52">
        <f>D18/F17*1000</f>
        <v>0.34646308973394024</v>
      </c>
      <c r="J18" s="52">
        <f>E18/F17*1000</f>
        <v>0.2538738157533183</v>
      </c>
    </row>
    <row r="19" spans="1:10" s="2" customFormat="1" ht="24" customHeight="1">
      <c r="A19" s="43" t="s">
        <v>197</v>
      </c>
      <c r="B19" s="50">
        <v>508</v>
      </c>
      <c r="C19" s="50">
        <v>347</v>
      </c>
      <c r="D19" s="50">
        <v>85</v>
      </c>
      <c r="E19" s="50">
        <v>76</v>
      </c>
      <c r="F19" s="21">
        <v>350584</v>
      </c>
      <c r="G19" s="51">
        <f>B19/F19*1000</f>
        <v>1.4490107934189809</v>
      </c>
      <c r="H19" s="51">
        <f>C19/F19*1000</f>
        <v>0.9897770577094219</v>
      </c>
      <c r="I19" s="51">
        <f>D19/F19*1000</f>
        <v>0.2424525933870342</v>
      </c>
      <c r="J19" s="51">
        <f>E19/F19*1000</f>
        <v>0.2167811423225247</v>
      </c>
    </row>
    <row r="20" spans="1:10" s="2" customFormat="1" ht="12" customHeight="1">
      <c r="A20" s="43"/>
      <c r="B20" s="21">
        <v>630</v>
      </c>
      <c r="C20" s="21">
        <v>419</v>
      </c>
      <c r="D20" s="21">
        <v>111</v>
      </c>
      <c r="E20" s="21">
        <v>100</v>
      </c>
      <c r="F20" s="21"/>
      <c r="G20" s="52">
        <f>B20/F19*1000</f>
        <v>1.7970015745156651</v>
      </c>
      <c r="H20" s="52">
        <f>C20/F19*1000</f>
        <v>1.195148666225498</v>
      </c>
      <c r="I20" s="52">
        <f>D20/F19*1000</f>
        <v>0.31661456312895053</v>
      </c>
      <c r="J20" s="52">
        <f>E20/F19*1000</f>
        <v>0.2852383451612167</v>
      </c>
    </row>
    <row r="21" spans="1:10" s="2" customFormat="1" ht="24" customHeight="1">
      <c r="A21" s="43" t="s">
        <v>198</v>
      </c>
      <c r="B21" s="50">
        <v>501</v>
      </c>
      <c r="C21" s="50">
        <v>348</v>
      </c>
      <c r="D21" s="50">
        <v>89</v>
      </c>
      <c r="E21" s="50">
        <v>64</v>
      </c>
      <c r="F21" s="21">
        <v>359199</v>
      </c>
      <c r="G21" s="51">
        <f>B21/F21*1000</f>
        <v>1.3947700299833798</v>
      </c>
      <c r="H21" s="51">
        <f>C21/F21*1000</f>
        <v>0.9688222962758805</v>
      </c>
      <c r="I21" s="51">
        <f>D21/F21*1000</f>
        <v>0.24777351830044073</v>
      </c>
      <c r="J21" s="51">
        <f>E21/F21*1000</f>
        <v>0.17817421540705847</v>
      </c>
    </row>
    <row r="22" spans="1:10" s="2" customFormat="1" ht="12" customHeight="1">
      <c r="A22" s="43"/>
      <c r="B22" s="21">
        <v>620</v>
      </c>
      <c r="C22" s="21">
        <v>430</v>
      </c>
      <c r="D22" s="21">
        <v>102</v>
      </c>
      <c r="E22" s="21">
        <v>88</v>
      </c>
      <c r="F22" s="21"/>
      <c r="G22" s="52">
        <f>B22/F21*1000</f>
        <v>1.726062711755879</v>
      </c>
      <c r="H22" s="52">
        <f>C22/F21*1000</f>
        <v>1.1971080097661742</v>
      </c>
      <c r="I22" s="52">
        <f>D22/F21*1000</f>
        <v>0.2839651558049994</v>
      </c>
      <c r="J22" s="52">
        <f>E22/F21*1000</f>
        <v>0.24498954618470542</v>
      </c>
    </row>
    <row r="23" spans="1:10" s="2" customFormat="1" ht="24" customHeight="1">
      <c r="A23" s="43" t="s">
        <v>199</v>
      </c>
      <c r="B23" s="50">
        <v>500</v>
      </c>
      <c r="C23" s="50">
        <v>378</v>
      </c>
      <c r="D23" s="50">
        <v>65</v>
      </c>
      <c r="E23" s="50">
        <v>57</v>
      </c>
      <c r="F23" s="21">
        <v>362261</v>
      </c>
      <c r="G23" s="51">
        <f>B23/F23*1000</f>
        <v>1.3802203383748182</v>
      </c>
      <c r="H23" s="51">
        <f>C23/F23*1000</f>
        <v>1.0434465758113625</v>
      </c>
      <c r="I23" s="51">
        <f>D23/F23*1000</f>
        <v>0.17942864398872635</v>
      </c>
      <c r="J23" s="51">
        <f>E23/F23*1000</f>
        <v>0.15734511857472927</v>
      </c>
    </row>
    <row r="24" spans="1:10" s="2" customFormat="1" ht="12" customHeight="1">
      <c r="A24" s="43"/>
      <c r="B24" s="21">
        <v>619</v>
      </c>
      <c r="C24" s="21">
        <v>470</v>
      </c>
      <c r="D24" s="21">
        <v>79</v>
      </c>
      <c r="E24" s="21">
        <v>70</v>
      </c>
      <c r="F24" s="21"/>
      <c r="G24" s="52">
        <f>B24/F23*1000</f>
        <v>1.708712778908025</v>
      </c>
      <c r="H24" s="52">
        <f>C24/F23*1000</f>
        <v>1.297407118072329</v>
      </c>
      <c r="I24" s="52">
        <f>D24/F23*1000</f>
        <v>0.21807481346322127</v>
      </c>
      <c r="J24" s="52">
        <f>E24/F23*1000</f>
        <v>0.19323084737247453</v>
      </c>
    </row>
    <row r="25" spans="1:10" s="2" customFormat="1" ht="24" customHeight="1">
      <c r="A25" s="43" t="s">
        <v>200</v>
      </c>
      <c r="B25" s="50">
        <v>400</v>
      </c>
      <c r="C25" s="50">
        <v>311</v>
      </c>
      <c r="D25" s="50">
        <v>50</v>
      </c>
      <c r="E25" s="50">
        <v>39</v>
      </c>
      <c r="F25" s="21">
        <v>362965</v>
      </c>
      <c r="G25" s="51">
        <f>B25/F25*1000</f>
        <v>1.102034631438293</v>
      </c>
      <c r="H25" s="51">
        <f>C25/F25*1000</f>
        <v>0.8568319259432727</v>
      </c>
      <c r="I25" s="51">
        <f>D25/F25*1000</f>
        <v>0.13775432892978662</v>
      </c>
      <c r="J25" s="51">
        <f>E25/F25*1000</f>
        <v>0.10744837656523357</v>
      </c>
    </row>
    <row r="26" spans="1:10" s="2" customFormat="1" ht="12" customHeight="1">
      <c r="A26" s="43"/>
      <c r="B26" s="21">
        <v>515</v>
      </c>
      <c r="C26" s="21">
        <v>384</v>
      </c>
      <c r="D26" s="21">
        <v>60</v>
      </c>
      <c r="E26" s="21">
        <v>71</v>
      </c>
      <c r="F26" s="21"/>
      <c r="G26" s="52">
        <f>B26/F25*1000</f>
        <v>1.418869587976802</v>
      </c>
      <c r="H26" s="52">
        <f>C26/F25*1000</f>
        <v>1.0579532461807613</v>
      </c>
      <c r="I26" s="52">
        <f>D26/F25*1000</f>
        <v>0.16530519471574395</v>
      </c>
      <c r="J26" s="52">
        <f>E26/F25*1000</f>
        <v>0.195611147080297</v>
      </c>
    </row>
    <row r="27" spans="1:10" s="2" customFormat="1" ht="24" customHeight="1">
      <c r="A27" s="43" t="s">
        <v>201</v>
      </c>
      <c r="B27" s="50">
        <v>383</v>
      </c>
      <c r="C27" s="50">
        <v>317</v>
      </c>
      <c r="D27" s="50">
        <v>42</v>
      </c>
      <c r="E27" s="50">
        <v>24</v>
      </c>
      <c r="F27" s="21">
        <v>364594</v>
      </c>
      <c r="G27" s="51">
        <f>B27/F27*1000</f>
        <v>1.0504835515669484</v>
      </c>
      <c r="H27" s="51">
        <f>C27/F27*1000</f>
        <v>0.8694602763622001</v>
      </c>
      <c r="I27" s="51">
        <f>D27/F27*1000</f>
        <v>0.11519662967574892</v>
      </c>
      <c r="J27" s="51">
        <f>E27/F27*1000</f>
        <v>0.06582664552899939</v>
      </c>
    </row>
    <row r="28" spans="1:10" s="2" customFormat="1" ht="12" customHeight="1">
      <c r="A28" s="43"/>
      <c r="B28" s="21">
        <v>514</v>
      </c>
      <c r="C28" s="21">
        <v>401</v>
      </c>
      <c r="D28" s="21">
        <v>59</v>
      </c>
      <c r="E28" s="21">
        <v>54</v>
      </c>
      <c r="F28" s="21"/>
      <c r="G28" s="52">
        <f>B28/F27*1000</f>
        <v>1.4097873250794033</v>
      </c>
      <c r="H28" s="52">
        <f>C28/F27*1000</f>
        <v>1.099853535713698</v>
      </c>
      <c r="I28" s="52">
        <f>D28/F27*1000</f>
        <v>0.16182383692545682</v>
      </c>
      <c r="J28" s="52">
        <f>E28/F27*1000</f>
        <v>0.1481099524402486</v>
      </c>
    </row>
    <row r="29" spans="1:10" s="2" customFormat="1" ht="24" customHeight="1">
      <c r="A29" s="43" t="s">
        <v>231</v>
      </c>
      <c r="B29" s="50">
        <v>391</v>
      </c>
      <c r="C29" s="50">
        <v>332</v>
      </c>
      <c r="D29" s="50">
        <v>41</v>
      </c>
      <c r="E29" s="50">
        <v>18</v>
      </c>
      <c r="F29" s="21">
        <v>365850</v>
      </c>
      <c r="G29" s="51">
        <f>B29/F29*1000</f>
        <v>1.068744020773541</v>
      </c>
      <c r="H29" s="51">
        <f>C29/F29*1000</f>
        <v>0.9074757414240809</v>
      </c>
      <c r="I29" s="51">
        <f>D29/F29*1000</f>
        <v>0.1120677873445401</v>
      </c>
      <c r="J29" s="51">
        <f>E29/F29*1000</f>
        <v>0.04920049200492005</v>
      </c>
    </row>
    <row r="30" spans="1:10" s="2" customFormat="1" ht="16.5" customHeight="1" thickBot="1">
      <c r="A30" s="44"/>
      <c r="B30" s="21">
        <v>505</v>
      </c>
      <c r="C30" s="21">
        <v>401</v>
      </c>
      <c r="D30" s="21">
        <v>51</v>
      </c>
      <c r="E30" s="21">
        <v>53</v>
      </c>
      <c r="F30" s="21"/>
      <c r="G30" s="52">
        <f>B30/F29*1000</f>
        <v>1.3803471368047013</v>
      </c>
      <c r="H30" s="52">
        <f>C30/F29*1000</f>
        <v>1.0960776274429411</v>
      </c>
      <c r="I30" s="52">
        <f>D30/F29*1000</f>
        <v>0.13940139401394014</v>
      </c>
      <c r="J30" s="52">
        <f>E30/F29*1000</f>
        <v>0.14486811534782015</v>
      </c>
    </row>
    <row r="31" spans="1:10" s="2" customFormat="1" ht="56.25" customHeight="1">
      <c r="A31" s="72" t="s">
        <v>106</v>
      </c>
      <c r="B31" s="72"/>
      <c r="C31" s="72"/>
      <c r="D31" s="72"/>
      <c r="E31" s="72"/>
      <c r="F31" s="72"/>
      <c r="G31" s="72"/>
      <c r="H31" s="72"/>
      <c r="I31" s="72"/>
      <c r="J31" s="72"/>
    </row>
    <row r="32" s="2" customFormat="1" ht="54" customHeight="1"/>
    <row r="33" spans="1:10" s="2" customFormat="1" ht="12" customHeight="1">
      <c r="A33" s="60" t="s">
        <v>223</v>
      </c>
      <c r="B33" s="60"/>
      <c r="C33" s="60"/>
      <c r="D33" s="60"/>
      <c r="E33" s="60"/>
      <c r="F33" s="60"/>
      <c r="G33" s="60"/>
      <c r="H33" s="60"/>
      <c r="I33" s="60"/>
      <c r="J33" s="60"/>
    </row>
  </sheetData>
  <mergeCells count="8">
    <mergeCell ref="A33:J33"/>
    <mergeCell ref="A3:A4"/>
    <mergeCell ref="A1:J1"/>
    <mergeCell ref="A2:J2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85" t="s">
        <v>140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28" customFormat="1" ht="29.25" customHeight="1">
      <c r="A3" s="57" t="s">
        <v>107</v>
      </c>
      <c r="B3" s="63" t="s">
        <v>108</v>
      </c>
      <c r="C3" s="65"/>
      <c r="D3" s="65"/>
      <c r="E3" s="65"/>
      <c r="F3" s="64" t="s">
        <v>4</v>
      </c>
      <c r="G3" s="88" t="s">
        <v>84</v>
      </c>
      <c r="H3" s="62"/>
      <c r="I3" s="62"/>
      <c r="J3" s="62"/>
    </row>
    <row r="4" spans="1:10" s="28" customFormat="1" ht="28.5" customHeight="1" thickBot="1">
      <c r="A4" s="58"/>
      <c r="B4" s="30" t="s">
        <v>109</v>
      </c>
      <c r="C4" s="29" t="s">
        <v>110</v>
      </c>
      <c r="D4" s="29" t="s">
        <v>111</v>
      </c>
      <c r="E4" s="29" t="s">
        <v>112</v>
      </c>
      <c r="F4" s="87"/>
      <c r="G4" s="29" t="s">
        <v>109</v>
      </c>
      <c r="H4" s="29" t="s">
        <v>110</v>
      </c>
      <c r="I4" s="29" t="s">
        <v>111</v>
      </c>
      <c r="J4" s="42" t="s">
        <v>112</v>
      </c>
    </row>
    <row r="5" spans="1:10" s="2" customFormat="1" ht="24" customHeight="1">
      <c r="A5" s="43" t="s">
        <v>190</v>
      </c>
      <c r="B5" s="50">
        <f>174-8</f>
        <v>166</v>
      </c>
      <c r="C5" s="50">
        <f>136-2</f>
        <v>134</v>
      </c>
      <c r="D5" s="50">
        <f>31-4</f>
        <v>27</v>
      </c>
      <c r="E5" s="50">
        <f>7-2</f>
        <v>5</v>
      </c>
      <c r="F5" s="21">
        <v>12217</v>
      </c>
      <c r="G5" s="51">
        <f>B5/F5*1000</f>
        <v>13.587623802897602</v>
      </c>
      <c r="H5" s="51">
        <f>C5/F5*1000</f>
        <v>10.968322828845052</v>
      </c>
      <c r="I5" s="51">
        <f>D5/F5*1000</f>
        <v>2.210035196856839</v>
      </c>
      <c r="J5" s="51">
        <f>E5/F5*1000</f>
        <v>0.4092657771957109</v>
      </c>
    </row>
    <row r="6" spans="1:10" s="2" customFormat="1" ht="12" customHeight="1">
      <c r="A6" s="43"/>
      <c r="B6" s="21">
        <f>197-8</f>
        <v>189</v>
      </c>
      <c r="C6" s="21">
        <f>155-2</f>
        <v>153</v>
      </c>
      <c r="D6" s="21">
        <f>31-4</f>
        <v>27</v>
      </c>
      <c r="E6" s="21">
        <f>11-2</f>
        <v>9</v>
      </c>
      <c r="F6" s="21"/>
      <c r="G6" s="52">
        <f>B6/F5*1000</f>
        <v>15.470246377997873</v>
      </c>
      <c r="H6" s="52">
        <f>C6/F5*1000</f>
        <v>12.523532782188754</v>
      </c>
      <c r="I6" s="52">
        <f>D6/F5*1000</f>
        <v>2.210035196856839</v>
      </c>
      <c r="J6" s="52">
        <f>E6/F5*1000</f>
        <v>0.7366783989522796</v>
      </c>
    </row>
    <row r="7" spans="1:10" s="2" customFormat="1" ht="24" customHeight="1">
      <c r="A7" s="43" t="s">
        <v>191</v>
      </c>
      <c r="B7" s="50">
        <v>127</v>
      </c>
      <c r="C7" s="50">
        <v>105</v>
      </c>
      <c r="D7" s="50">
        <v>18</v>
      </c>
      <c r="E7" s="50">
        <v>4</v>
      </c>
      <c r="F7" s="21">
        <v>10620</v>
      </c>
      <c r="G7" s="51">
        <f>B7/F7*1000</f>
        <v>11.958568738229754</v>
      </c>
      <c r="H7" s="51">
        <f>C7/F7*1000</f>
        <v>9.887005649717516</v>
      </c>
      <c r="I7" s="51">
        <f>D7/F7*1000</f>
        <v>1.694915254237288</v>
      </c>
      <c r="J7" s="51">
        <f>E7/F7*1000</f>
        <v>0.3766478342749529</v>
      </c>
    </row>
    <row r="8" spans="1:10" s="2" customFormat="1" ht="12" customHeight="1">
      <c r="A8" s="43"/>
      <c r="B8" s="21">
        <v>144</v>
      </c>
      <c r="C8" s="21">
        <v>117</v>
      </c>
      <c r="D8" s="21">
        <v>23</v>
      </c>
      <c r="E8" s="21">
        <v>4</v>
      </c>
      <c r="F8" s="21"/>
      <c r="G8" s="52">
        <f>B8/F7*1000</f>
        <v>13.559322033898304</v>
      </c>
      <c r="H8" s="52">
        <f>C8/F7*1000</f>
        <v>11.016949152542372</v>
      </c>
      <c r="I8" s="52">
        <f>D8/F7*1000</f>
        <v>2.1657250470809792</v>
      </c>
      <c r="J8" s="52">
        <f>E8/F7*1000</f>
        <v>0.3766478342749529</v>
      </c>
    </row>
    <row r="9" spans="1:10" s="2" customFormat="1" ht="24" customHeight="1">
      <c r="A9" s="43" t="s">
        <v>192</v>
      </c>
      <c r="B9" s="50">
        <v>96</v>
      </c>
      <c r="C9" s="50">
        <v>79</v>
      </c>
      <c r="D9" s="50">
        <v>12</v>
      </c>
      <c r="E9" s="50">
        <v>5</v>
      </c>
      <c r="F9" s="21">
        <v>10324</v>
      </c>
      <c r="G9" s="51">
        <f>B9/F9*1000</f>
        <v>9.298721425803953</v>
      </c>
      <c r="H9" s="51">
        <f>C9/F9*1000</f>
        <v>7.652072839984502</v>
      </c>
      <c r="I9" s="51">
        <f>D9/F9*1000</f>
        <v>1.162340178225494</v>
      </c>
      <c r="J9" s="51">
        <f>E9/F9*1000</f>
        <v>0.4843084075939558</v>
      </c>
    </row>
    <row r="10" spans="1:10" s="2" customFormat="1" ht="12" customHeight="1">
      <c r="A10" s="43"/>
      <c r="B10" s="21">
        <v>115</v>
      </c>
      <c r="C10" s="21">
        <v>96</v>
      </c>
      <c r="D10" s="21">
        <v>12</v>
      </c>
      <c r="E10" s="21">
        <v>7</v>
      </c>
      <c r="F10" s="21"/>
      <c r="G10" s="52">
        <f>B10/F9*1000</f>
        <v>11.139093374660984</v>
      </c>
      <c r="H10" s="52">
        <f>C10/F9*1000</f>
        <v>9.298721425803953</v>
      </c>
      <c r="I10" s="52">
        <f>D10/F9*1000</f>
        <v>1.162340178225494</v>
      </c>
      <c r="J10" s="52">
        <f>E10/F9*1000</f>
        <v>0.6780317706315381</v>
      </c>
    </row>
    <row r="11" spans="1:10" s="2" customFormat="1" ht="24" customHeight="1">
      <c r="A11" s="43" t="s">
        <v>193</v>
      </c>
      <c r="B11" s="50">
        <v>82</v>
      </c>
      <c r="C11" s="50">
        <v>65</v>
      </c>
      <c r="D11" s="50">
        <v>14</v>
      </c>
      <c r="E11" s="50">
        <v>3</v>
      </c>
      <c r="F11" s="21">
        <v>9021</v>
      </c>
      <c r="G11" s="51">
        <f>B11/F11*1000</f>
        <v>9.089901341314711</v>
      </c>
      <c r="H11" s="51">
        <f>C11/F11*1000</f>
        <v>7.205409599822636</v>
      </c>
      <c r="I11" s="51">
        <f>D11/F11*1000</f>
        <v>1.5519343753464139</v>
      </c>
      <c r="J11" s="51">
        <f>E11/F11*1000</f>
        <v>0.3325573661456601</v>
      </c>
    </row>
    <row r="12" spans="1:10" s="2" customFormat="1" ht="12" customHeight="1">
      <c r="A12" s="43"/>
      <c r="B12" s="21">
        <v>95</v>
      </c>
      <c r="C12" s="21">
        <v>75</v>
      </c>
      <c r="D12" s="21">
        <v>15</v>
      </c>
      <c r="E12" s="21">
        <v>5</v>
      </c>
      <c r="F12" s="21"/>
      <c r="G12" s="52">
        <f>B12/F11*1000</f>
        <v>10.530983261279237</v>
      </c>
      <c r="H12" s="52">
        <f>C12/F11*1000</f>
        <v>8.313934153641503</v>
      </c>
      <c r="I12" s="52">
        <f>D12/F11*1000</f>
        <v>1.6627868307283007</v>
      </c>
      <c r="J12" s="52">
        <f>E12/F11*1000</f>
        <v>0.5542622769094335</v>
      </c>
    </row>
    <row r="13" spans="1:10" s="2" customFormat="1" ht="24" customHeight="1">
      <c r="A13" s="43" t="s">
        <v>194</v>
      </c>
      <c r="B13" s="50">
        <v>102</v>
      </c>
      <c r="C13" s="50">
        <v>80</v>
      </c>
      <c r="D13" s="50">
        <v>16</v>
      </c>
      <c r="E13" s="50">
        <v>6</v>
      </c>
      <c r="F13" s="21">
        <v>8235</v>
      </c>
      <c r="G13" s="51">
        <f>B13/F13*1000</f>
        <v>12.386156648451731</v>
      </c>
      <c r="H13" s="51">
        <f>C13/F13*1000</f>
        <v>9.714632665452339</v>
      </c>
      <c r="I13" s="51">
        <f>D13/F13*1000</f>
        <v>1.9429265330904675</v>
      </c>
      <c r="J13" s="51">
        <f>E13/F13*1000</f>
        <v>0.7285974499089253</v>
      </c>
    </row>
    <row r="14" spans="1:10" s="2" customFormat="1" ht="12" customHeight="1">
      <c r="A14" s="43"/>
      <c r="B14" s="21">
        <v>125</v>
      </c>
      <c r="C14" s="21">
        <v>100</v>
      </c>
      <c r="D14" s="21">
        <v>18</v>
      </c>
      <c r="E14" s="21">
        <v>7</v>
      </c>
      <c r="F14" s="21"/>
      <c r="G14" s="52">
        <f>B14/F13*1000</f>
        <v>15.179113539769277</v>
      </c>
      <c r="H14" s="52">
        <f>C14/F13*1000</f>
        <v>12.143290831815422</v>
      </c>
      <c r="I14" s="52">
        <f>D14/F13*1000</f>
        <v>2.185792349726776</v>
      </c>
      <c r="J14" s="52">
        <f>E14/F13*1000</f>
        <v>0.8500303582270795</v>
      </c>
    </row>
    <row r="15" spans="1:10" s="2" customFormat="1" ht="24" customHeight="1">
      <c r="A15" s="43" t="s">
        <v>195</v>
      </c>
      <c r="B15" s="50">
        <v>92</v>
      </c>
      <c r="C15" s="50">
        <v>71</v>
      </c>
      <c r="D15" s="50">
        <v>17</v>
      </c>
      <c r="E15" s="50">
        <v>4</v>
      </c>
      <c r="F15" s="21">
        <v>7730</v>
      </c>
      <c r="G15" s="51">
        <f>B15/F15*1000</f>
        <v>11.901681759379043</v>
      </c>
      <c r="H15" s="51">
        <f>C15/F15*1000</f>
        <v>9.184993531694696</v>
      </c>
      <c r="I15" s="51">
        <f>D15/F15*1000</f>
        <v>2.1992238033635187</v>
      </c>
      <c r="J15" s="51">
        <f>E15/F15*1000</f>
        <v>0.517464424320828</v>
      </c>
    </row>
    <row r="16" spans="1:10" s="2" customFormat="1" ht="12" customHeight="1">
      <c r="A16" s="43"/>
      <c r="B16" s="21">
        <v>107</v>
      </c>
      <c r="C16" s="21">
        <v>80</v>
      </c>
      <c r="D16" s="21">
        <v>22</v>
      </c>
      <c r="E16" s="21">
        <v>5</v>
      </c>
      <c r="F16" s="21"/>
      <c r="G16" s="52">
        <f>B16/F15*1000</f>
        <v>13.842173350582147</v>
      </c>
      <c r="H16" s="52">
        <f>C16/F15*1000</f>
        <v>10.34928848641656</v>
      </c>
      <c r="I16" s="52">
        <f>D16/F15*1000</f>
        <v>2.8460543337645534</v>
      </c>
      <c r="J16" s="52">
        <f>E16/F15*1000</f>
        <v>0.646830530401035</v>
      </c>
    </row>
    <row r="17" spans="1:10" s="2" customFormat="1" ht="24" customHeight="1">
      <c r="A17" s="43" t="s">
        <v>196</v>
      </c>
      <c r="B17" s="50">
        <v>58</v>
      </c>
      <c r="C17" s="50">
        <v>50</v>
      </c>
      <c r="D17" s="50">
        <v>8</v>
      </c>
      <c r="E17" s="50">
        <v>0</v>
      </c>
      <c r="F17" s="21">
        <v>6800</v>
      </c>
      <c r="G17" s="51">
        <f>B17/F17*1000</f>
        <v>8.529411764705882</v>
      </c>
      <c r="H17" s="51">
        <f>C17/F17*1000</f>
        <v>7.352941176470588</v>
      </c>
      <c r="I17" s="51">
        <f>D17/F17*1000</f>
        <v>1.176470588235294</v>
      </c>
      <c r="J17" s="51">
        <f>E17/F17*1000</f>
        <v>0</v>
      </c>
    </row>
    <row r="18" spans="1:10" s="2" customFormat="1" ht="12" customHeight="1">
      <c r="A18" s="43"/>
      <c r="B18" s="21">
        <v>67</v>
      </c>
      <c r="C18" s="21">
        <v>59</v>
      </c>
      <c r="D18" s="21">
        <v>8</v>
      </c>
      <c r="E18" s="21">
        <v>0</v>
      </c>
      <c r="F18" s="21"/>
      <c r="G18" s="52">
        <f>B18/F17*1000</f>
        <v>9.852941176470589</v>
      </c>
      <c r="H18" s="52">
        <f>C18/F17*1000</f>
        <v>8.676470588235293</v>
      </c>
      <c r="I18" s="52">
        <f>D18/F17*1000</f>
        <v>1.176470588235294</v>
      </c>
      <c r="J18" s="52">
        <f>E18/F17*1000</f>
        <v>0</v>
      </c>
    </row>
    <row r="19" spans="1:10" s="2" customFormat="1" ht="24" customHeight="1">
      <c r="A19" s="43" t="s">
        <v>197</v>
      </c>
      <c r="B19" s="50">
        <v>51</v>
      </c>
      <c r="C19" s="50">
        <v>36</v>
      </c>
      <c r="D19" s="50">
        <v>12</v>
      </c>
      <c r="E19" s="50">
        <v>3</v>
      </c>
      <c r="F19" s="21">
        <v>6138</v>
      </c>
      <c r="G19" s="51">
        <f>B19/F19*1000</f>
        <v>8.308895405669599</v>
      </c>
      <c r="H19" s="51">
        <f>C19/F19*1000</f>
        <v>5.865102639296188</v>
      </c>
      <c r="I19" s="51">
        <f>D19/F19*1000</f>
        <v>1.9550342130987293</v>
      </c>
      <c r="J19" s="51">
        <f>E19/F19*1000</f>
        <v>0.4887585532746823</v>
      </c>
    </row>
    <row r="20" spans="1:10" s="2" customFormat="1" ht="12" customHeight="1">
      <c r="A20" s="43"/>
      <c r="B20" s="21">
        <v>62</v>
      </c>
      <c r="C20" s="21">
        <v>43</v>
      </c>
      <c r="D20" s="21">
        <v>14</v>
      </c>
      <c r="E20" s="21">
        <v>5</v>
      </c>
      <c r="F20" s="21"/>
      <c r="G20" s="52">
        <f>B20/F19*1000</f>
        <v>10.101010101010102</v>
      </c>
      <c r="H20" s="52">
        <f>C20/F19*1000</f>
        <v>7.00553926360378</v>
      </c>
      <c r="I20" s="52">
        <f>D20/F19*1000</f>
        <v>2.280873248615184</v>
      </c>
      <c r="J20" s="52">
        <f>E20/F19*1000</f>
        <v>0.8145975887911372</v>
      </c>
    </row>
    <row r="21" spans="1:10" s="2" customFormat="1" ht="24" customHeight="1">
      <c r="A21" s="43" t="s">
        <v>198</v>
      </c>
      <c r="B21" s="50">
        <v>37</v>
      </c>
      <c r="C21" s="50">
        <v>20</v>
      </c>
      <c r="D21" s="50">
        <v>14</v>
      </c>
      <c r="E21" s="50">
        <v>3</v>
      </c>
      <c r="F21" s="21">
        <v>5728</v>
      </c>
      <c r="G21" s="51">
        <f>B21/F21*1000</f>
        <v>6.459497206703911</v>
      </c>
      <c r="H21" s="51">
        <f>C21/F21*1000</f>
        <v>3.4916201117318435</v>
      </c>
      <c r="I21" s="51">
        <f>D21/F21*1000</f>
        <v>2.4441340782122905</v>
      </c>
      <c r="J21" s="51">
        <f>E21/F21*1000</f>
        <v>0.5237430167597765</v>
      </c>
    </row>
    <row r="22" spans="1:10" s="2" customFormat="1" ht="12" customHeight="1">
      <c r="A22" s="43"/>
      <c r="B22" s="21">
        <v>49</v>
      </c>
      <c r="C22" s="21">
        <v>29</v>
      </c>
      <c r="D22" s="21">
        <v>16</v>
      </c>
      <c r="E22" s="21">
        <v>4</v>
      </c>
      <c r="F22" s="21"/>
      <c r="G22" s="52">
        <f>B22/F21*1000</f>
        <v>8.554469273743017</v>
      </c>
      <c r="H22" s="52">
        <f>C22/F21*1000</f>
        <v>5.062849162011173</v>
      </c>
      <c r="I22" s="52">
        <f>D22/F21*1000</f>
        <v>2.793296089385475</v>
      </c>
      <c r="J22" s="52">
        <f>E22/F21*1000</f>
        <v>0.6983240223463687</v>
      </c>
    </row>
    <row r="23" spans="1:10" s="2" customFormat="1" ht="24" customHeight="1">
      <c r="A23" s="43" t="s">
        <v>199</v>
      </c>
      <c r="B23" s="50">
        <v>34</v>
      </c>
      <c r="C23" s="50">
        <v>29</v>
      </c>
      <c r="D23" s="50">
        <v>3</v>
      </c>
      <c r="E23" s="50">
        <v>2</v>
      </c>
      <c r="F23" s="21">
        <v>5619</v>
      </c>
      <c r="G23" s="51">
        <f>B23/F23*1000</f>
        <v>6.05089873642997</v>
      </c>
      <c r="H23" s="51">
        <f>C23/F23*1000</f>
        <v>5.161060686954974</v>
      </c>
      <c r="I23" s="51">
        <f>D23/F23*1000</f>
        <v>0.5339028296849972</v>
      </c>
      <c r="J23" s="51">
        <f>E23/F23*1000</f>
        <v>0.3559352197899982</v>
      </c>
    </row>
    <row r="24" spans="1:10" s="2" customFormat="1" ht="12" customHeight="1">
      <c r="A24" s="43"/>
      <c r="B24" s="21">
        <v>42</v>
      </c>
      <c r="C24" s="21">
        <v>35</v>
      </c>
      <c r="D24" s="21">
        <v>4</v>
      </c>
      <c r="E24" s="21">
        <v>3</v>
      </c>
      <c r="F24" s="21"/>
      <c r="G24" s="52">
        <f>B24/F23*1000</f>
        <v>7.474639615589963</v>
      </c>
      <c r="H24" s="52">
        <f>C24/F23*1000</f>
        <v>6.228866346324969</v>
      </c>
      <c r="I24" s="52">
        <f>D24/F23*1000</f>
        <v>0.7118704395799964</v>
      </c>
      <c r="J24" s="52">
        <f>E24/F23*1000</f>
        <v>0.5339028296849972</v>
      </c>
    </row>
    <row r="25" spans="1:10" s="2" customFormat="1" ht="24" customHeight="1">
      <c r="A25" s="43" t="s">
        <v>200</v>
      </c>
      <c r="B25" s="50">
        <v>39</v>
      </c>
      <c r="C25" s="50">
        <v>32</v>
      </c>
      <c r="D25" s="50">
        <v>6</v>
      </c>
      <c r="E25" s="50">
        <v>1</v>
      </c>
      <c r="F25" s="21">
        <v>5268</v>
      </c>
      <c r="G25" s="51">
        <f>B25/F25*1000</f>
        <v>7.403189066059226</v>
      </c>
      <c r="H25" s="51">
        <f>C25/F25*1000</f>
        <v>6.074411541381929</v>
      </c>
      <c r="I25" s="51">
        <f>D25/F25*1000</f>
        <v>1.1389521640091116</v>
      </c>
      <c r="J25" s="51">
        <f>E25/F25*1000</f>
        <v>0.18982536066818528</v>
      </c>
    </row>
    <row r="26" spans="1:10" s="2" customFormat="1" ht="12" customHeight="1">
      <c r="A26" s="43"/>
      <c r="B26" s="21">
        <v>45</v>
      </c>
      <c r="C26" s="21">
        <v>38</v>
      </c>
      <c r="D26" s="21">
        <v>6</v>
      </c>
      <c r="E26" s="21">
        <v>1</v>
      </c>
      <c r="F26" s="21"/>
      <c r="G26" s="52">
        <f>B26/F25*1000</f>
        <v>8.542141230068337</v>
      </c>
      <c r="H26" s="52">
        <f>C26/F25*1000</f>
        <v>7.21336370539104</v>
      </c>
      <c r="I26" s="52">
        <f>D26/F25*1000</f>
        <v>1.1389521640091116</v>
      </c>
      <c r="J26" s="52">
        <f>E26/F25*1000</f>
        <v>0.18982536066818528</v>
      </c>
    </row>
    <row r="27" spans="1:10" s="2" customFormat="1" ht="24" customHeight="1">
      <c r="A27" s="43" t="s">
        <v>201</v>
      </c>
      <c r="B27" s="50">
        <v>16</v>
      </c>
      <c r="C27" s="50">
        <v>14</v>
      </c>
      <c r="D27" s="50">
        <v>1</v>
      </c>
      <c r="E27" s="50">
        <v>1</v>
      </c>
      <c r="F27" s="21">
        <v>5053</v>
      </c>
      <c r="G27" s="51">
        <f>B27/F27*1000</f>
        <v>3.166435780724322</v>
      </c>
      <c r="H27" s="51">
        <f>C27/F27*1000</f>
        <v>2.770631308133782</v>
      </c>
      <c r="I27" s="51">
        <f>D27/F27*1000</f>
        <v>0.19790223629527012</v>
      </c>
      <c r="J27" s="51">
        <f>E27/F27*1000</f>
        <v>0.19790223629527012</v>
      </c>
    </row>
    <row r="28" spans="1:10" s="2" customFormat="1" ht="12" customHeight="1">
      <c r="A28" s="43"/>
      <c r="B28" s="21">
        <v>17</v>
      </c>
      <c r="C28" s="21">
        <v>15</v>
      </c>
      <c r="D28" s="21">
        <v>1</v>
      </c>
      <c r="E28" s="21">
        <v>1</v>
      </c>
      <c r="F28" s="21"/>
      <c r="G28" s="52">
        <f>B28/F27*1000</f>
        <v>3.3643380170195925</v>
      </c>
      <c r="H28" s="52">
        <f>C28/F27*1000</f>
        <v>2.968533544429052</v>
      </c>
      <c r="I28" s="52">
        <f>D28/F27*1000</f>
        <v>0.19790223629527012</v>
      </c>
      <c r="J28" s="52">
        <f>E28/F27*1000</f>
        <v>0.19790223629527012</v>
      </c>
    </row>
    <row r="29" spans="1:10" s="2" customFormat="1" ht="24" customHeight="1">
      <c r="A29" s="43" t="s">
        <v>231</v>
      </c>
      <c r="B29" s="50">
        <v>25</v>
      </c>
      <c r="C29" s="50">
        <v>22</v>
      </c>
      <c r="D29" s="50">
        <v>2</v>
      </c>
      <c r="E29" s="50">
        <v>1</v>
      </c>
      <c r="F29" s="21">
        <v>4892</v>
      </c>
      <c r="G29" s="51">
        <f>B29/F29*1000</f>
        <v>5.110384300899428</v>
      </c>
      <c r="H29" s="51">
        <f>C29/F29*1000</f>
        <v>4.497138184791496</v>
      </c>
      <c r="I29" s="51">
        <f>D29/F29*1000</f>
        <v>0.40883074407195424</v>
      </c>
      <c r="J29" s="51">
        <f>E29/F29*1000</f>
        <v>0.20441537203597712</v>
      </c>
    </row>
    <row r="30" spans="1:10" s="2" customFormat="1" ht="15.75" customHeight="1" thickBot="1">
      <c r="A30" s="44"/>
      <c r="B30" s="21">
        <v>33</v>
      </c>
      <c r="C30" s="21">
        <v>29</v>
      </c>
      <c r="D30" s="21">
        <v>2</v>
      </c>
      <c r="E30" s="21">
        <v>2</v>
      </c>
      <c r="F30" s="21"/>
      <c r="G30" s="52">
        <f>B30/F29*1000</f>
        <v>6.745707277187244</v>
      </c>
      <c r="H30" s="52">
        <f>C30/F29*1000</f>
        <v>5.928045789043336</v>
      </c>
      <c r="I30" s="52">
        <f>D30/F29*1000</f>
        <v>0.40883074407195424</v>
      </c>
      <c r="J30" s="52">
        <f>E30/F29*1000</f>
        <v>0.40883074407195424</v>
      </c>
    </row>
    <row r="31" spans="1:10" s="2" customFormat="1" ht="56.25" customHeight="1">
      <c r="A31" s="72" t="s">
        <v>105</v>
      </c>
      <c r="B31" s="72"/>
      <c r="C31" s="72"/>
      <c r="D31" s="72"/>
      <c r="E31" s="72"/>
      <c r="F31" s="72"/>
      <c r="G31" s="72"/>
      <c r="H31" s="72"/>
      <c r="I31" s="72"/>
      <c r="J31" s="72"/>
    </row>
    <row r="32" s="2" customFormat="1" ht="60.75" customHeight="1"/>
    <row r="33" spans="1:10" s="2" customFormat="1" ht="11.25" customHeight="1">
      <c r="A33" s="60" t="s">
        <v>146</v>
      </c>
      <c r="B33" s="60"/>
      <c r="C33" s="60"/>
      <c r="D33" s="60"/>
      <c r="E33" s="60"/>
      <c r="F33" s="60"/>
      <c r="G33" s="60"/>
      <c r="H33" s="60"/>
      <c r="I33" s="60"/>
      <c r="J33" s="60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36" customWidth="1"/>
    <col min="2" max="5" width="7.00390625" style="36" customWidth="1"/>
    <col min="6" max="6" width="8.125" style="36" customWidth="1"/>
    <col min="7" max="10" width="7.625" style="36" customWidth="1"/>
    <col min="11" max="16384" width="9.00390625" style="36" customWidth="1"/>
  </cols>
  <sheetData>
    <row r="1" spans="1:10" s="1" customFormat="1" ht="48" customHeight="1">
      <c r="A1" s="85" t="s">
        <v>139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28" customFormat="1" ht="29.25" customHeight="1">
      <c r="A3" s="57" t="s">
        <v>103</v>
      </c>
      <c r="B3" s="63" t="s">
        <v>91</v>
      </c>
      <c r="C3" s="65"/>
      <c r="D3" s="65"/>
      <c r="E3" s="65"/>
      <c r="F3" s="64" t="s">
        <v>4</v>
      </c>
      <c r="G3" s="88" t="s">
        <v>84</v>
      </c>
      <c r="H3" s="62"/>
      <c r="I3" s="62"/>
      <c r="J3" s="62"/>
    </row>
    <row r="4" spans="1:10" s="28" customFormat="1" ht="21.75" customHeight="1" thickBot="1">
      <c r="A4" s="58"/>
      <c r="B4" s="30" t="s">
        <v>92</v>
      </c>
      <c r="C4" s="29" t="s">
        <v>93</v>
      </c>
      <c r="D4" s="29" t="s">
        <v>94</v>
      </c>
      <c r="E4" s="29" t="s">
        <v>95</v>
      </c>
      <c r="F4" s="87"/>
      <c r="G4" s="29" t="s">
        <v>92</v>
      </c>
      <c r="H4" s="29" t="s">
        <v>93</v>
      </c>
      <c r="I4" s="29" t="s">
        <v>94</v>
      </c>
      <c r="J4" s="42" t="s">
        <v>95</v>
      </c>
    </row>
    <row r="5" spans="1:10" s="2" customFormat="1" ht="24" customHeight="1">
      <c r="A5" s="43" t="s">
        <v>190</v>
      </c>
      <c r="B5" s="50">
        <f>13845-12</f>
        <v>13833</v>
      </c>
      <c r="C5" s="50">
        <f>10324-2</f>
        <v>10322</v>
      </c>
      <c r="D5" s="50">
        <f>3354-6</f>
        <v>3348</v>
      </c>
      <c r="E5" s="50">
        <f>167-4</f>
        <v>163</v>
      </c>
      <c r="F5" s="21">
        <v>2970339</v>
      </c>
      <c r="G5" s="51">
        <f>B5/F5*1000</f>
        <v>4.657044195965511</v>
      </c>
      <c r="H5" s="51">
        <f>C5/F5*1000</f>
        <v>3.475024231240946</v>
      </c>
      <c r="I5" s="51">
        <f>D5/F5*1000</f>
        <v>1.1271440734542422</v>
      </c>
      <c r="J5" s="51">
        <f>E5/F5*1000</f>
        <v>0.05487589127032302</v>
      </c>
    </row>
    <row r="6" spans="1:10" s="2" customFormat="1" ht="12" customHeight="1">
      <c r="A6" s="43"/>
      <c r="B6" s="21">
        <f>16498-12</f>
        <v>16486</v>
      </c>
      <c r="C6" s="21">
        <f>12763-2</f>
        <v>12761</v>
      </c>
      <c r="D6" s="21">
        <f>3428-6</f>
        <v>3422</v>
      </c>
      <c r="E6" s="21">
        <f>307-4</f>
        <v>303</v>
      </c>
      <c r="F6" s="21"/>
      <c r="G6" s="52">
        <f>B6/F5*1000</f>
        <v>5.550208242224205</v>
      </c>
      <c r="H6" s="52">
        <f>C6/F5*1000</f>
        <v>4.296142628837988</v>
      </c>
      <c r="I6" s="52">
        <f>D6/F5*1000</f>
        <v>1.1520570547671496</v>
      </c>
      <c r="J6" s="52">
        <f>E6/F5*1000</f>
        <v>0.10200855861906671</v>
      </c>
    </row>
    <row r="7" spans="1:10" s="2" customFormat="1" ht="24" customHeight="1">
      <c r="A7" s="43" t="s">
        <v>191</v>
      </c>
      <c r="B7" s="50">
        <v>13438</v>
      </c>
      <c r="C7" s="50">
        <v>10271</v>
      </c>
      <c r="D7" s="50">
        <v>2931</v>
      </c>
      <c r="E7" s="50">
        <v>236</v>
      </c>
      <c r="F7" s="21">
        <v>2796717</v>
      </c>
      <c r="G7" s="51">
        <f>B7/F7*1000</f>
        <v>4.8049194823788035</v>
      </c>
      <c r="H7" s="51">
        <f>C7/F7*1000</f>
        <v>3.672520315784543</v>
      </c>
      <c r="I7" s="51">
        <f>D7/F7*1000</f>
        <v>1.048014511300214</v>
      </c>
      <c r="J7" s="51">
        <f>E7/F7*1000</f>
        <v>0.08438465529404657</v>
      </c>
    </row>
    <row r="8" spans="1:10" s="2" customFormat="1" ht="12" customHeight="1">
      <c r="A8" s="43"/>
      <c r="B8" s="21">
        <v>16311</v>
      </c>
      <c r="C8" s="21">
        <v>12866</v>
      </c>
      <c r="D8" s="21">
        <v>3054</v>
      </c>
      <c r="E8" s="21">
        <v>391</v>
      </c>
      <c r="F8" s="21"/>
      <c r="G8" s="52">
        <f>B8/F7*1000</f>
        <v>5.832195391954209</v>
      </c>
      <c r="H8" s="52">
        <f>C8/F7*1000</f>
        <v>4.600393961920352</v>
      </c>
      <c r="I8" s="52">
        <f>D8/F7*1000</f>
        <v>1.091994649440755</v>
      </c>
      <c r="J8" s="52">
        <f>E8/F7*1000</f>
        <v>0.13980678059310256</v>
      </c>
    </row>
    <row r="9" spans="1:10" s="2" customFormat="1" ht="24" customHeight="1">
      <c r="A9" s="43" t="s">
        <v>192</v>
      </c>
      <c r="B9" s="50">
        <v>14579</v>
      </c>
      <c r="C9" s="50">
        <v>11330</v>
      </c>
      <c r="D9" s="50">
        <v>3039</v>
      </c>
      <c r="E9" s="50">
        <v>210</v>
      </c>
      <c r="F9" s="21">
        <v>2779485</v>
      </c>
      <c r="G9" s="51">
        <f>B9/F9*1000</f>
        <v>5.245216290068124</v>
      </c>
      <c r="H9" s="51">
        <f>C9/F9*1000</f>
        <v>4.076294709271681</v>
      </c>
      <c r="I9" s="51">
        <f>D9/F9*1000</f>
        <v>1.0933680160173558</v>
      </c>
      <c r="J9" s="51">
        <f>E9/F9*1000</f>
        <v>0.07555356477908678</v>
      </c>
    </row>
    <row r="10" spans="1:10" s="2" customFormat="1" ht="12" customHeight="1">
      <c r="A10" s="43"/>
      <c r="B10" s="21">
        <v>17768</v>
      </c>
      <c r="C10" s="21">
        <v>14195</v>
      </c>
      <c r="D10" s="21">
        <v>3185</v>
      </c>
      <c r="E10" s="21">
        <v>388</v>
      </c>
      <c r="F10" s="21"/>
      <c r="G10" s="52">
        <f>B10/F9*1000</f>
        <v>6.392551138070542</v>
      </c>
      <c r="H10" s="52">
        <f>C10/F9*1000</f>
        <v>5.107061200186365</v>
      </c>
      <c r="I10" s="52">
        <f>D10/F9*1000</f>
        <v>1.145895732482816</v>
      </c>
      <c r="J10" s="52">
        <f>E10/F9*1000</f>
        <v>0.13959420540136033</v>
      </c>
    </row>
    <row r="11" spans="1:10" s="2" customFormat="1" ht="24" customHeight="1">
      <c r="A11" s="43" t="s">
        <v>193</v>
      </c>
      <c r="B11" s="50">
        <v>15710</v>
      </c>
      <c r="C11" s="50">
        <v>12648</v>
      </c>
      <c r="D11" s="50">
        <v>2886</v>
      </c>
      <c r="E11" s="50">
        <v>176</v>
      </c>
      <c r="F11" s="21">
        <v>2786475</v>
      </c>
      <c r="G11" s="51">
        <f>B11/F11*1000</f>
        <v>5.637947586107897</v>
      </c>
      <c r="H11" s="51">
        <f>C11/F11*1000</f>
        <v>4.539068177536135</v>
      </c>
      <c r="I11" s="51">
        <f>D11/F11*1000</f>
        <v>1.0357171695421634</v>
      </c>
      <c r="J11" s="51">
        <f>E11/F11*1000</f>
        <v>0.06316223902959832</v>
      </c>
    </row>
    <row r="12" spans="1:10" s="2" customFormat="1" ht="12" customHeight="1">
      <c r="A12" s="43"/>
      <c r="B12" s="21">
        <v>19323</v>
      </c>
      <c r="C12" s="21">
        <v>15912</v>
      </c>
      <c r="D12" s="21">
        <v>3031</v>
      </c>
      <c r="E12" s="21">
        <v>380</v>
      </c>
      <c r="F12" s="21"/>
      <c r="G12" s="52">
        <f>B12/F11*1000</f>
        <v>6.934567868005275</v>
      </c>
      <c r="H12" s="52">
        <f>C12/F11*1000</f>
        <v>5.710440610448686</v>
      </c>
      <c r="I12" s="52">
        <f>D12/F11*1000</f>
        <v>1.0877542414699575</v>
      </c>
      <c r="J12" s="52">
        <f>E12/F11*1000</f>
        <v>0.13637301608663274</v>
      </c>
    </row>
    <row r="13" spans="1:10" s="2" customFormat="1" ht="24" customHeight="1">
      <c r="A13" s="43" t="s">
        <v>194</v>
      </c>
      <c r="B13" s="50">
        <v>17600</v>
      </c>
      <c r="C13" s="50">
        <v>14306</v>
      </c>
      <c r="D13" s="50">
        <v>3075</v>
      </c>
      <c r="E13" s="50">
        <v>219</v>
      </c>
      <c r="F13" s="21">
        <v>2791478</v>
      </c>
      <c r="G13" s="51">
        <f>B13/F13*1000</f>
        <v>6.304903710507481</v>
      </c>
      <c r="H13" s="51">
        <f>C13/F13*1000</f>
        <v>5.1248836637795465</v>
      </c>
      <c r="I13" s="51">
        <f>D13/F13*1000</f>
        <v>1.1015669835119601</v>
      </c>
      <c r="J13" s="51">
        <f>E13/F13*1000</f>
        <v>0.07845306321597376</v>
      </c>
    </row>
    <row r="14" spans="1:10" s="2" customFormat="1" ht="12" customHeight="1">
      <c r="A14" s="43"/>
      <c r="B14" s="21">
        <v>21717</v>
      </c>
      <c r="C14" s="21">
        <v>18155</v>
      </c>
      <c r="D14" s="21">
        <v>3237</v>
      </c>
      <c r="E14" s="21">
        <v>325</v>
      </c>
      <c r="F14" s="21"/>
      <c r="G14" s="52">
        <f>B14/F11*1000</f>
        <v>7.793717869351062</v>
      </c>
      <c r="H14" s="52">
        <f>C14/F11*1000</f>
        <v>6.515400281717941</v>
      </c>
      <c r="I14" s="52">
        <f>D14/F11*1000</f>
        <v>1.1616827712432376</v>
      </c>
      <c r="J14" s="52">
        <f>E14/F11*1000</f>
        <v>0.11663481638988328</v>
      </c>
    </row>
    <row r="15" spans="1:10" s="2" customFormat="1" ht="24" customHeight="1">
      <c r="A15" s="43" t="s">
        <v>195</v>
      </c>
      <c r="B15" s="50">
        <v>20158</v>
      </c>
      <c r="C15" s="50">
        <v>16715</v>
      </c>
      <c r="D15" s="50">
        <v>3262</v>
      </c>
      <c r="E15" s="50">
        <v>181</v>
      </c>
      <c r="F15" s="21">
        <v>2851310</v>
      </c>
      <c r="G15" s="51">
        <f>B15/F15*1000</f>
        <v>7.069732859632941</v>
      </c>
      <c r="H15" s="51">
        <f>C15/F15*1000</f>
        <v>5.862217717470216</v>
      </c>
      <c r="I15" s="51">
        <f>D15/F15*1000</f>
        <v>1.1440355485724107</v>
      </c>
      <c r="J15" s="51">
        <f>E15/F15*1000</f>
        <v>0.06347959359031463</v>
      </c>
    </row>
    <row r="16" spans="1:10" s="2" customFormat="1" ht="12" customHeight="1">
      <c r="A16" s="43"/>
      <c r="B16" s="21">
        <v>25232</v>
      </c>
      <c r="C16" s="21">
        <v>21423</v>
      </c>
      <c r="D16" s="21">
        <v>3498</v>
      </c>
      <c r="E16" s="21">
        <v>311</v>
      </c>
      <c r="F16" s="21"/>
      <c r="G16" s="52">
        <f>B16/F15*1000</f>
        <v>8.849265776081872</v>
      </c>
      <c r="H16" s="52">
        <f>C16/F15*1000</f>
        <v>7.5133885827917695</v>
      </c>
      <c r="I16" s="52">
        <f>D16/F15*1000</f>
        <v>1.2268045214305003</v>
      </c>
      <c r="J16" s="52">
        <f>E16/F15*1000</f>
        <v>0.10907267185960137</v>
      </c>
    </row>
    <row r="17" spans="1:10" s="2" customFormat="1" ht="24" customHeight="1">
      <c r="A17" s="43" t="s">
        <v>196</v>
      </c>
      <c r="B17" s="50">
        <v>19253</v>
      </c>
      <c r="C17" s="50">
        <v>16126</v>
      </c>
      <c r="D17" s="50">
        <v>2941</v>
      </c>
      <c r="E17" s="50">
        <v>186</v>
      </c>
      <c r="F17" s="21">
        <v>2762506</v>
      </c>
      <c r="G17" s="51">
        <f>B17/F17*1000</f>
        <v>6.969396627554836</v>
      </c>
      <c r="H17" s="51">
        <f>C17/F17*1000</f>
        <v>5.83745338471663</v>
      </c>
      <c r="I17" s="51">
        <f>D17/F17*1000</f>
        <v>1.0646130723335987</v>
      </c>
      <c r="J17" s="51">
        <f>E17/F17*1000</f>
        <v>0.06733017050460705</v>
      </c>
    </row>
    <row r="18" spans="1:10" s="2" customFormat="1" ht="12" customHeight="1">
      <c r="A18" s="43"/>
      <c r="B18" s="21">
        <v>24178</v>
      </c>
      <c r="C18" s="21">
        <v>20662</v>
      </c>
      <c r="D18" s="21">
        <v>3216</v>
      </c>
      <c r="E18" s="21">
        <v>300</v>
      </c>
      <c r="F18" s="21"/>
      <c r="G18" s="52">
        <f>B18/F17*1000</f>
        <v>8.75219818527091</v>
      </c>
      <c r="H18" s="52">
        <f>C18/F17*1000</f>
        <v>7.479440768635435</v>
      </c>
      <c r="I18" s="52">
        <f>D18/F17*1000</f>
        <v>1.164160367434496</v>
      </c>
      <c r="J18" s="52">
        <f>E18/F17*1000</f>
        <v>0.10859704920097911</v>
      </c>
    </row>
    <row r="19" spans="1:10" s="2" customFormat="1" ht="24" customHeight="1">
      <c r="A19" s="43" t="s">
        <v>197</v>
      </c>
      <c r="B19" s="50">
        <v>17866</v>
      </c>
      <c r="C19" s="50">
        <v>15055</v>
      </c>
      <c r="D19" s="50">
        <v>2652</v>
      </c>
      <c r="E19" s="50">
        <v>159</v>
      </c>
      <c r="F19" s="21">
        <v>2691651</v>
      </c>
      <c r="G19" s="51">
        <f>B19/F19*1000</f>
        <v>6.6375618533011895</v>
      </c>
      <c r="H19" s="51">
        <f>C19/F19*1000</f>
        <v>5.593221409462074</v>
      </c>
      <c r="I19" s="51">
        <f>D19/F19*1000</f>
        <v>0.9852688925867433</v>
      </c>
      <c r="J19" s="51">
        <f>E19/F19*1000</f>
        <v>0.059071551252372616</v>
      </c>
    </row>
    <row r="20" spans="1:10" s="2" customFormat="1" ht="12" customHeight="1">
      <c r="A20" s="43"/>
      <c r="B20" s="21">
        <v>22323</v>
      </c>
      <c r="C20" s="21">
        <v>19144</v>
      </c>
      <c r="D20" s="21">
        <v>2911</v>
      </c>
      <c r="E20" s="21">
        <v>268</v>
      </c>
      <c r="F20" s="21"/>
      <c r="G20" s="52">
        <f>B20/F19*1000</f>
        <v>8.293422884318955</v>
      </c>
      <c r="H20" s="52">
        <f>C20/F19*1000</f>
        <v>7.11236337846177</v>
      </c>
      <c r="I20" s="52">
        <f>D20/F19*1000</f>
        <v>1.0814923628657653</v>
      </c>
      <c r="J20" s="52">
        <f>E20/F19*1000</f>
        <v>0.09956714299142051</v>
      </c>
    </row>
    <row r="21" spans="1:10" s="2" customFormat="1" ht="24" customHeight="1">
      <c r="A21" s="43" t="s">
        <v>198</v>
      </c>
      <c r="B21" s="50">
        <v>17779</v>
      </c>
      <c r="C21" s="50">
        <v>15251</v>
      </c>
      <c r="D21" s="50">
        <v>2418</v>
      </c>
      <c r="E21" s="50">
        <v>110</v>
      </c>
      <c r="F21" s="21">
        <v>2714613</v>
      </c>
      <c r="G21" s="51">
        <f>B21/F21*1000</f>
        <v>6.549368178815913</v>
      </c>
      <c r="H21" s="51">
        <f>C21/F21*1000</f>
        <v>5.618112047647307</v>
      </c>
      <c r="I21" s="51">
        <f>D21/F21*1000</f>
        <v>0.8907347014104774</v>
      </c>
      <c r="J21" s="51">
        <f>E21/F21*1000</f>
        <v>0.040521429758127586</v>
      </c>
    </row>
    <row r="22" spans="1:10" s="2" customFormat="1" ht="12" customHeight="1">
      <c r="A22" s="43"/>
      <c r="B22" s="21">
        <v>22200</v>
      </c>
      <c r="C22" s="21">
        <v>19329</v>
      </c>
      <c r="D22" s="21">
        <v>2662</v>
      </c>
      <c r="E22" s="21">
        <v>209</v>
      </c>
      <c r="F22" s="21"/>
      <c r="G22" s="52">
        <f>B22/F21*1000</f>
        <v>8.177961278458476</v>
      </c>
      <c r="H22" s="52">
        <f>C22/F21*1000</f>
        <v>7.120351961771346</v>
      </c>
      <c r="I22" s="52">
        <f>D22/F21*1000</f>
        <v>0.9806186001466874</v>
      </c>
      <c r="J22" s="52">
        <f>E22/F21*1000</f>
        <v>0.07699071654044241</v>
      </c>
    </row>
    <row r="23" spans="1:10" s="2" customFormat="1" ht="24" customHeight="1">
      <c r="A23" s="43" t="s">
        <v>199</v>
      </c>
      <c r="B23" s="50">
        <v>18324</v>
      </c>
      <c r="C23" s="50">
        <v>15995</v>
      </c>
      <c r="D23" s="50">
        <v>2245</v>
      </c>
      <c r="E23" s="50">
        <v>84</v>
      </c>
      <c r="F23" s="21">
        <v>2786491</v>
      </c>
      <c r="G23" s="51">
        <f>B23/F23*1000</f>
        <v>6.576012626633282</v>
      </c>
      <c r="H23" s="51">
        <f>C23/F23*1000</f>
        <v>5.740194387851961</v>
      </c>
      <c r="I23" s="51">
        <f>D23/F23*1000</f>
        <v>0.8056727977947892</v>
      </c>
      <c r="J23" s="51">
        <f>E23/F23*1000</f>
        <v>0.03014544098653109</v>
      </c>
    </row>
    <row r="24" spans="1:10" s="2" customFormat="1" ht="12" customHeight="1">
      <c r="A24" s="43"/>
      <c r="B24" s="21">
        <v>23308</v>
      </c>
      <c r="C24" s="21">
        <v>20601</v>
      </c>
      <c r="D24" s="21">
        <v>2497</v>
      </c>
      <c r="E24" s="21">
        <v>210</v>
      </c>
      <c r="F24" s="21"/>
      <c r="G24" s="52">
        <f>B24/F23*1000</f>
        <v>8.36464212516746</v>
      </c>
      <c r="H24" s="52">
        <f>C24/F23*1000</f>
        <v>7.393169401946749</v>
      </c>
      <c r="I24" s="52">
        <f>D24/F23*1000</f>
        <v>0.8961091207543824</v>
      </c>
      <c r="J24" s="52">
        <f>E24/F23*1000</f>
        <v>0.07536360246632773</v>
      </c>
    </row>
    <row r="25" spans="1:10" s="2" customFormat="1" ht="24" customHeight="1">
      <c r="A25" s="43" t="s">
        <v>200</v>
      </c>
      <c r="B25" s="50">
        <v>17580</v>
      </c>
      <c r="C25" s="50">
        <v>15390</v>
      </c>
      <c r="D25" s="50">
        <v>2084</v>
      </c>
      <c r="E25" s="50">
        <v>106</v>
      </c>
      <c r="F25" s="21">
        <v>2781958</v>
      </c>
      <c r="G25" s="51">
        <f>B25/F25*1000</f>
        <v>6.319290226523909</v>
      </c>
      <c r="H25" s="51">
        <f>C25/F25*1000</f>
        <v>5.532074891137825</v>
      </c>
      <c r="I25" s="51">
        <f>D25/F25*1000</f>
        <v>0.7491126753171687</v>
      </c>
      <c r="J25" s="51">
        <f>E25/F25*1000</f>
        <v>0.03810266006891549</v>
      </c>
    </row>
    <row r="26" spans="1:10" s="2" customFormat="1" ht="12" customHeight="1">
      <c r="A26" s="43"/>
      <c r="B26" s="21">
        <v>22738</v>
      </c>
      <c r="C26" s="21">
        <v>20110</v>
      </c>
      <c r="D26" s="21">
        <v>2385</v>
      </c>
      <c r="E26" s="21">
        <v>243</v>
      </c>
      <c r="F26" s="21"/>
      <c r="G26" s="52">
        <f>B26/F25*1000</f>
        <v>8.173380043839627</v>
      </c>
      <c r="H26" s="52">
        <f>C26/F25*1000</f>
        <v>7.228721641376326</v>
      </c>
      <c r="I26" s="52">
        <f>D26/F25*1000</f>
        <v>0.8573098515505985</v>
      </c>
      <c r="J26" s="52">
        <f>E26/F25*1000</f>
        <v>0.0873485509127025</v>
      </c>
    </row>
    <row r="27" spans="1:10" s="2" customFormat="1" ht="24" customHeight="1">
      <c r="A27" s="43" t="s">
        <v>201</v>
      </c>
      <c r="B27" s="50">
        <v>17715</v>
      </c>
      <c r="C27" s="50">
        <v>15600</v>
      </c>
      <c r="D27" s="50">
        <v>2018</v>
      </c>
      <c r="E27" s="50">
        <v>97</v>
      </c>
      <c r="F27" s="21">
        <v>2810009</v>
      </c>
      <c r="G27" s="51">
        <f>B27/F27*1000</f>
        <v>6.304250271084541</v>
      </c>
      <c r="H27" s="51">
        <f>C27/F27*1000</f>
        <v>5.551583642614668</v>
      </c>
      <c r="I27" s="51">
        <f>D27/F27*1000</f>
        <v>0.7181471660766923</v>
      </c>
      <c r="J27" s="51">
        <f>E27/F27*1000</f>
        <v>0.03451946239318095</v>
      </c>
    </row>
    <row r="28" spans="1:10" s="2" customFormat="1" ht="12" customHeight="1">
      <c r="A28" s="43"/>
      <c r="B28" s="21">
        <v>23361</v>
      </c>
      <c r="C28" s="21">
        <v>20847</v>
      </c>
      <c r="D28" s="21">
        <v>2311</v>
      </c>
      <c r="E28" s="21">
        <v>203</v>
      </c>
      <c r="F28" s="21"/>
      <c r="G28" s="52">
        <f>B28/F27*1000</f>
        <v>8.313496504815465</v>
      </c>
      <c r="H28" s="52">
        <f>C28/F27*1000</f>
        <v>7.418837448563331</v>
      </c>
      <c r="I28" s="52">
        <f>D28/F27*1000</f>
        <v>0.822417294748878</v>
      </c>
      <c r="J28" s="52">
        <f>E28/F27*1000</f>
        <v>0.07224176150325497</v>
      </c>
    </row>
    <row r="29" spans="1:10" s="2" customFormat="1" ht="24" customHeight="1">
      <c r="A29" s="43" t="s">
        <v>231</v>
      </c>
      <c r="B29" s="50">
        <v>17060</v>
      </c>
      <c r="C29" s="50">
        <v>15202</v>
      </c>
      <c r="D29" s="50">
        <v>1763</v>
      </c>
      <c r="E29" s="50">
        <v>95</v>
      </c>
      <c r="F29" s="21">
        <v>2840772</v>
      </c>
      <c r="G29" s="51">
        <f>B29/F29*1000</f>
        <v>6.005409797055166</v>
      </c>
      <c r="H29" s="51">
        <f>C29/F29*1000</f>
        <v>5.351362235336029</v>
      </c>
      <c r="I29" s="51">
        <f>D29/F29*1000</f>
        <v>0.6206059479606248</v>
      </c>
      <c r="J29" s="51">
        <f>E29/F29*1000</f>
        <v>0.03344161375851353</v>
      </c>
    </row>
    <row r="30" spans="1:10" s="2" customFormat="1" ht="18" customHeight="1" thickBot="1">
      <c r="A30" s="44"/>
      <c r="B30" s="21">
        <v>22753</v>
      </c>
      <c r="C30" s="21">
        <v>20469</v>
      </c>
      <c r="D30" s="21">
        <v>2073</v>
      </c>
      <c r="E30" s="21">
        <v>211</v>
      </c>
      <c r="F30" s="21"/>
      <c r="G30" s="52">
        <f>B30/F29*1000</f>
        <v>8.009442503657457</v>
      </c>
      <c r="H30" s="52">
        <f>C30/F29*1000</f>
        <v>7.205435705505405</v>
      </c>
      <c r="I30" s="52">
        <f>D30/F29*1000</f>
        <v>0.7297312139094585</v>
      </c>
      <c r="J30" s="52">
        <f>E30/F29*1000</f>
        <v>0.0742755842425932</v>
      </c>
    </row>
    <row r="31" spans="1:10" s="2" customFormat="1" ht="57" customHeight="1">
      <c r="A31" s="72" t="s">
        <v>105</v>
      </c>
      <c r="B31" s="72"/>
      <c r="C31" s="72"/>
      <c r="D31" s="72"/>
      <c r="E31" s="72"/>
      <c r="F31" s="72"/>
      <c r="G31" s="72"/>
      <c r="H31" s="72"/>
      <c r="I31" s="72"/>
      <c r="J31" s="72"/>
    </row>
    <row r="32" s="2" customFormat="1" ht="61.5" customHeight="1"/>
    <row r="33" spans="1:10" s="2" customFormat="1" ht="12.75" customHeight="1">
      <c r="A33" s="59" t="s">
        <v>224</v>
      </c>
      <c r="B33" s="60"/>
      <c r="C33" s="60"/>
      <c r="D33" s="60"/>
      <c r="E33" s="60"/>
      <c r="F33" s="60"/>
      <c r="G33" s="60"/>
      <c r="H33" s="60"/>
      <c r="I33" s="60"/>
      <c r="J33" s="60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10" width="7.625" style="0" customWidth="1"/>
  </cols>
  <sheetData>
    <row r="1" spans="1:10" s="1" customFormat="1" ht="48" customHeight="1">
      <c r="A1" s="85" t="s">
        <v>138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18" customFormat="1" ht="33" customHeight="1">
      <c r="A3" s="57" t="s">
        <v>107</v>
      </c>
      <c r="B3" s="63" t="s">
        <v>108</v>
      </c>
      <c r="C3" s="65"/>
      <c r="D3" s="65"/>
      <c r="E3" s="65"/>
      <c r="F3" s="64" t="s">
        <v>4</v>
      </c>
      <c r="G3" s="88" t="s">
        <v>84</v>
      </c>
      <c r="H3" s="62"/>
      <c r="I3" s="62"/>
      <c r="J3" s="62"/>
    </row>
    <row r="4" spans="1:10" s="18" customFormat="1" ht="27" customHeight="1" thickBot="1">
      <c r="A4" s="58"/>
      <c r="B4" s="30" t="s">
        <v>109</v>
      </c>
      <c r="C4" s="29" t="s">
        <v>110</v>
      </c>
      <c r="D4" s="29" t="s">
        <v>111</v>
      </c>
      <c r="E4" s="29" t="s">
        <v>112</v>
      </c>
      <c r="F4" s="87"/>
      <c r="G4" s="29" t="s">
        <v>109</v>
      </c>
      <c r="H4" s="29" t="s">
        <v>110</v>
      </c>
      <c r="I4" s="29" t="s">
        <v>111</v>
      </c>
      <c r="J4" s="42" t="s">
        <v>112</v>
      </c>
    </row>
    <row r="5" spans="1:10" s="2" customFormat="1" ht="24" customHeight="1">
      <c r="A5" s="43" t="s">
        <v>190</v>
      </c>
      <c r="B5" s="50">
        <v>55</v>
      </c>
      <c r="C5" s="50">
        <v>36</v>
      </c>
      <c r="D5" s="50">
        <v>12</v>
      </c>
      <c r="E5" s="50">
        <v>7</v>
      </c>
      <c r="F5" s="21">
        <v>31671</v>
      </c>
      <c r="G5" s="51">
        <f>B5/F5*1000</f>
        <v>1.7366044646522054</v>
      </c>
      <c r="H5" s="51">
        <f>C5/F5*1000</f>
        <v>1.1366865586814436</v>
      </c>
      <c r="I5" s="51">
        <f>D5/F5*1000</f>
        <v>0.3788955195604812</v>
      </c>
      <c r="J5" s="51">
        <f>E5/F5*1000</f>
        <v>0.22102238641028069</v>
      </c>
    </row>
    <row r="6" spans="1:10" s="2" customFormat="1" ht="12" customHeight="1">
      <c r="A6" s="43"/>
      <c r="B6" s="21">
        <v>79</v>
      </c>
      <c r="C6" s="21">
        <v>55</v>
      </c>
      <c r="D6" s="21">
        <v>14</v>
      </c>
      <c r="E6" s="21">
        <v>10</v>
      </c>
      <c r="F6" s="21"/>
      <c r="G6" s="52">
        <f>B6/F5*1000</f>
        <v>2.494395503773168</v>
      </c>
      <c r="H6" s="52">
        <f>C6/F5*1000</f>
        <v>1.7366044646522054</v>
      </c>
      <c r="I6" s="52">
        <f>D6/F5*1000</f>
        <v>0.44204477282056137</v>
      </c>
      <c r="J6" s="52">
        <f>E6/F5*1000</f>
        <v>0.315746266300401</v>
      </c>
    </row>
    <row r="7" spans="1:10" s="2" customFormat="1" ht="24" customHeight="1">
      <c r="A7" s="43" t="s">
        <v>191</v>
      </c>
      <c r="B7" s="50">
        <v>32</v>
      </c>
      <c r="C7" s="50">
        <v>16</v>
      </c>
      <c r="D7" s="50">
        <v>11</v>
      </c>
      <c r="E7" s="50">
        <v>5</v>
      </c>
      <c r="F7" s="21">
        <v>30515</v>
      </c>
      <c r="G7" s="51">
        <f>B7/F7*1000</f>
        <v>1.0486645911846633</v>
      </c>
      <c r="H7" s="51">
        <f>C7/F7*1000</f>
        <v>0.5243322955923316</v>
      </c>
      <c r="I7" s="51">
        <f>D7/F7*1000</f>
        <v>0.360478453219728</v>
      </c>
      <c r="J7" s="51">
        <f>E7/F7*1000</f>
        <v>0.16385384237260364</v>
      </c>
    </row>
    <row r="8" spans="1:10" s="2" customFormat="1" ht="12" customHeight="1">
      <c r="A8" s="43"/>
      <c r="B8" s="21">
        <v>60</v>
      </c>
      <c r="C8" s="21">
        <v>41</v>
      </c>
      <c r="D8" s="21">
        <v>11</v>
      </c>
      <c r="E8" s="21">
        <v>8</v>
      </c>
      <c r="F8" s="21"/>
      <c r="G8" s="52">
        <f>B8/F7*1000</f>
        <v>1.9662461084712437</v>
      </c>
      <c r="H8" s="52">
        <f>C8/F7*1000</f>
        <v>1.34360150745535</v>
      </c>
      <c r="I8" s="52">
        <f>D8/F7*1000</f>
        <v>0.360478453219728</v>
      </c>
      <c r="J8" s="52">
        <f>E8/F7*1000</f>
        <v>0.2621661477961658</v>
      </c>
    </row>
    <row r="9" spans="1:10" s="2" customFormat="1" ht="24" customHeight="1">
      <c r="A9" s="43" t="s">
        <v>192</v>
      </c>
      <c r="B9" s="50">
        <v>32</v>
      </c>
      <c r="C9" s="50">
        <v>21</v>
      </c>
      <c r="D9" s="50">
        <v>8</v>
      </c>
      <c r="E9" s="50">
        <v>3</v>
      </c>
      <c r="F9" s="21">
        <v>30321</v>
      </c>
      <c r="G9" s="51">
        <f>B9/F9*1000</f>
        <v>1.055374163121269</v>
      </c>
      <c r="H9" s="51">
        <f>C9/F9*1000</f>
        <v>0.6925892945483328</v>
      </c>
      <c r="I9" s="51">
        <f>D9/F9*1000</f>
        <v>0.26384354078031724</v>
      </c>
      <c r="J9" s="51">
        <f>E9/F9*1000</f>
        <v>0.09894132779261898</v>
      </c>
    </row>
    <row r="10" spans="1:10" s="2" customFormat="1" ht="12" customHeight="1">
      <c r="A10" s="43"/>
      <c r="B10" s="21">
        <v>53</v>
      </c>
      <c r="C10" s="21">
        <v>36</v>
      </c>
      <c r="D10" s="21">
        <v>12</v>
      </c>
      <c r="E10" s="21">
        <v>5</v>
      </c>
      <c r="F10" s="21"/>
      <c r="G10" s="52">
        <f>B10/F9*1000</f>
        <v>1.747963457669602</v>
      </c>
      <c r="H10" s="52">
        <f>C10/F9*1000</f>
        <v>1.1872959335114277</v>
      </c>
      <c r="I10" s="52">
        <f>D10/F9*1000</f>
        <v>0.3957653111704759</v>
      </c>
      <c r="J10" s="52">
        <f>E10/F9*1000</f>
        <v>0.1649022129876983</v>
      </c>
    </row>
    <row r="11" spans="1:10" s="2" customFormat="1" ht="24" customHeight="1">
      <c r="A11" s="43" t="s">
        <v>193</v>
      </c>
      <c r="B11" s="50">
        <v>45</v>
      </c>
      <c r="C11" s="50">
        <v>30</v>
      </c>
      <c r="D11" s="50">
        <v>9</v>
      </c>
      <c r="E11" s="50">
        <v>6</v>
      </c>
      <c r="F11" s="21">
        <v>29879</v>
      </c>
      <c r="G11" s="51">
        <f>B11/F11*1000</f>
        <v>1.5060745004852907</v>
      </c>
      <c r="H11" s="51">
        <f>C11/F11*1000</f>
        <v>1.0040496669901937</v>
      </c>
      <c r="I11" s="51">
        <f>D11/F11*1000</f>
        <v>0.30121490009705815</v>
      </c>
      <c r="J11" s="51">
        <f>E11/F11*1000</f>
        <v>0.20080993339803874</v>
      </c>
    </row>
    <row r="12" spans="1:10" s="2" customFormat="1" ht="12" customHeight="1">
      <c r="A12" s="43"/>
      <c r="B12" s="21">
        <v>67</v>
      </c>
      <c r="C12" s="21">
        <v>46</v>
      </c>
      <c r="D12" s="21">
        <v>11</v>
      </c>
      <c r="E12" s="21">
        <v>10</v>
      </c>
      <c r="F12" s="21"/>
      <c r="G12" s="52">
        <f>B12/F11*1000</f>
        <v>2.242377589611433</v>
      </c>
      <c r="H12" s="52">
        <f>C12/F11*1000</f>
        <v>1.5395428227182972</v>
      </c>
      <c r="I12" s="52">
        <f>D12/F11*1000</f>
        <v>0.3681515445630711</v>
      </c>
      <c r="J12" s="52">
        <f>E12/F11*1000</f>
        <v>0.3346832223300646</v>
      </c>
    </row>
    <row r="13" spans="1:10" s="2" customFormat="1" ht="24" customHeight="1">
      <c r="A13" s="43" t="s">
        <v>194</v>
      </c>
      <c r="B13" s="50">
        <v>47</v>
      </c>
      <c r="C13" s="50">
        <v>26</v>
      </c>
      <c r="D13" s="50">
        <v>13</v>
      </c>
      <c r="E13" s="50">
        <v>8</v>
      </c>
      <c r="F13" s="21">
        <v>29890</v>
      </c>
      <c r="G13" s="51">
        <f>B13/F13*1000</f>
        <v>1.5724322515891602</v>
      </c>
      <c r="H13" s="51">
        <f>C13/F13*1000</f>
        <v>0.8698561391769822</v>
      </c>
      <c r="I13" s="51">
        <f>D13/F13*1000</f>
        <v>0.4349280695884911</v>
      </c>
      <c r="J13" s="51">
        <f>E13/F13*1000</f>
        <v>0.26764804282368687</v>
      </c>
    </row>
    <row r="14" spans="1:10" s="2" customFormat="1" ht="12" customHeight="1">
      <c r="A14" s="43"/>
      <c r="B14" s="21">
        <v>62</v>
      </c>
      <c r="C14" s="21">
        <v>39</v>
      </c>
      <c r="D14" s="21">
        <v>14</v>
      </c>
      <c r="E14" s="21">
        <v>9</v>
      </c>
      <c r="F14" s="21"/>
      <c r="G14" s="52">
        <f>B14/F13*1000</f>
        <v>2.074272331883573</v>
      </c>
      <c r="H14" s="52">
        <f>C14/F13*1000</f>
        <v>1.3047842087654735</v>
      </c>
      <c r="I14" s="52">
        <f>D14/F13*1000</f>
        <v>0.468384074941452</v>
      </c>
      <c r="J14" s="52">
        <f>E14/F13*1000</f>
        <v>0.3011040481766477</v>
      </c>
    </row>
    <row r="15" spans="1:10" s="2" customFormat="1" ht="24" customHeight="1">
      <c r="A15" s="43" t="s">
        <v>195</v>
      </c>
      <c r="B15" s="50">
        <v>40</v>
      </c>
      <c r="C15" s="50">
        <v>19</v>
      </c>
      <c r="D15" s="50">
        <v>18</v>
      </c>
      <c r="E15" s="50">
        <v>3</v>
      </c>
      <c r="F15" s="21">
        <v>29598</v>
      </c>
      <c r="G15" s="51">
        <f>B15/F15*1000</f>
        <v>1.3514426650449354</v>
      </c>
      <c r="H15" s="51">
        <f>C15/F15*1000</f>
        <v>0.6419352658963444</v>
      </c>
      <c r="I15" s="51">
        <f>D15/F15*1000</f>
        <v>0.6081491992702209</v>
      </c>
      <c r="J15" s="51">
        <f>E15/F15*1000</f>
        <v>0.10135819987837016</v>
      </c>
    </row>
    <row r="16" spans="1:10" s="2" customFormat="1" ht="12" customHeight="1">
      <c r="A16" s="43"/>
      <c r="B16" s="21">
        <v>69</v>
      </c>
      <c r="C16" s="21">
        <v>42</v>
      </c>
      <c r="D16" s="21">
        <v>20</v>
      </c>
      <c r="E16" s="21">
        <v>7</v>
      </c>
      <c r="F16" s="21"/>
      <c r="G16" s="52">
        <f>B16/F15*1000</f>
        <v>2.3312385972025136</v>
      </c>
      <c r="H16" s="52">
        <f>C16/F15*1000</f>
        <v>1.4190147982971821</v>
      </c>
      <c r="I16" s="52">
        <f>D16/F15*1000</f>
        <v>0.6757213325224677</v>
      </c>
      <c r="J16" s="52">
        <f>E16/F15*1000</f>
        <v>0.2365024663828637</v>
      </c>
    </row>
    <row r="17" spans="1:10" s="2" customFormat="1" ht="24" customHeight="1">
      <c r="A17" s="43" t="s">
        <v>196</v>
      </c>
      <c r="B17" s="50">
        <v>28</v>
      </c>
      <c r="C17" s="50">
        <v>13</v>
      </c>
      <c r="D17" s="50">
        <v>11</v>
      </c>
      <c r="E17" s="50">
        <v>4</v>
      </c>
      <c r="F17" s="21">
        <v>29242</v>
      </c>
      <c r="G17" s="51">
        <f>B17/F17*1000</f>
        <v>0.9575268449490459</v>
      </c>
      <c r="H17" s="51">
        <f>C17/F17*1000</f>
        <v>0.44456603515491416</v>
      </c>
      <c r="I17" s="51">
        <f>D17/F17*1000</f>
        <v>0.3761712605156966</v>
      </c>
      <c r="J17" s="51">
        <f>E17/F17*1000</f>
        <v>0.13678954927843515</v>
      </c>
    </row>
    <row r="18" spans="1:10" s="2" customFormat="1" ht="12" customHeight="1">
      <c r="A18" s="43"/>
      <c r="B18" s="21">
        <v>52</v>
      </c>
      <c r="C18" s="21">
        <v>32</v>
      </c>
      <c r="D18" s="21">
        <v>15</v>
      </c>
      <c r="E18" s="21">
        <v>5</v>
      </c>
      <c r="F18" s="21"/>
      <c r="G18" s="52">
        <f>B18/F17*1000</f>
        <v>1.7782641406196567</v>
      </c>
      <c r="H18" s="52">
        <f>C18/F17*1000</f>
        <v>1.0943163942274812</v>
      </c>
      <c r="I18" s="52">
        <f>D18/F17*1000</f>
        <v>0.5129608097941317</v>
      </c>
      <c r="J18" s="52">
        <f>E18/F17*1000</f>
        <v>0.17098693659804393</v>
      </c>
    </row>
    <row r="19" spans="1:10" s="2" customFormat="1" ht="24" customHeight="1">
      <c r="A19" s="43" t="s">
        <v>197</v>
      </c>
      <c r="B19" s="50">
        <v>37</v>
      </c>
      <c r="C19" s="50">
        <v>21</v>
      </c>
      <c r="D19" s="50">
        <v>13</v>
      </c>
      <c r="E19" s="50">
        <v>3</v>
      </c>
      <c r="F19" s="21">
        <v>28936</v>
      </c>
      <c r="G19" s="51">
        <f>B19/F19*1000</f>
        <v>1.278683992258778</v>
      </c>
      <c r="H19" s="51">
        <f>C19/F19*1000</f>
        <v>0.7257395631739011</v>
      </c>
      <c r="I19" s="51">
        <f>D19/F19*1000</f>
        <v>0.44926734863146256</v>
      </c>
      <c r="J19" s="51">
        <f>E19/F19*1000</f>
        <v>0.10367708045341442</v>
      </c>
    </row>
    <row r="20" spans="1:10" s="2" customFormat="1" ht="12" customHeight="1">
      <c r="A20" s="43"/>
      <c r="B20" s="21">
        <v>63</v>
      </c>
      <c r="C20" s="21">
        <v>40</v>
      </c>
      <c r="D20" s="21">
        <v>14</v>
      </c>
      <c r="E20" s="21">
        <v>9</v>
      </c>
      <c r="F20" s="21"/>
      <c r="G20" s="52">
        <f>B20/F19*1000</f>
        <v>2.177218689521703</v>
      </c>
      <c r="H20" s="52">
        <f>C20/F19*1000</f>
        <v>1.3823610727121924</v>
      </c>
      <c r="I20" s="52">
        <f>D20/F19*1000</f>
        <v>0.4838263754492674</v>
      </c>
      <c r="J20" s="52">
        <f>E20/F19*1000</f>
        <v>0.3110312413602433</v>
      </c>
    </row>
    <row r="21" spans="1:10" s="2" customFormat="1" ht="24" customHeight="1">
      <c r="A21" s="43" t="s">
        <v>198</v>
      </c>
      <c r="B21" s="50">
        <v>20</v>
      </c>
      <c r="C21" s="50">
        <v>9</v>
      </c>
      <c r="D21" s="50">
        <v>7</v>
      </c>
      <c r="E21" s="50">
        <v>4</v>
      </c>
      <c r="F21" s="21">
        <v>28851</v>
      </c>
      <c r="G21" s="51">
        <f>B21/F21*1000</f>
        <v>0.6932168728986864</v>
      </c>
      <c r="H21" s="51">
        <f>C21/F21*1000</f>
        <v>0.3119475928044088</v>
      </c>
      <c r="I21" s="51">
        <f>D21/F21*1000</f>
        <v>0.24262590551454022</v>
      </c>
      <c r="J21" s="51">
        <f>E21/F21*1000</f>
        <v>0.13864337457973727</v>
      </c>
    </row>
    <row r="22" spans="1:10" s="2" customFormat="1" ht="12" customHeight="1">
      <c r="A22" s="43"/>
      <c r="B22" s="21">
        <v>42</v>
      </c>
      <c r="C22" s="21">
        <v>27</v>
      </c>
      <c r="D22" s="21">
        <v>9</v>
      </c>
      <c r="E22" s="21">
        <v>6</v>
      </c>
      <c r="F22" s="21"/>
      <c r="G22" s="52">
        <f>B22/F21*1000</f>
        <v>1.4557554330872413</v>
      </c>
      <c r="H22" s="52">
        <f>C22/F21*1000</f>
        <v>0.9358427784132266</v>
      </c>
      <c r="I22" s="52">
        <f>D22/F21*1000</f>
        <v>0.3119475928044088</v>
      </c>
      <c r="J22" s="52">
        <f>E22/F21*1000</f>
        <v>0.2079650618696059</v>
      </c>
    </row>
    <row r="23" spans="1:10" s="2" customFormat="1" ht="24" customHeight="1">
      <c r="A23" s="43" t="s">
        <v>199</v>
      </c>
      <c r="B23" s="50">
        <v>32</v>
      </c>
      <c r="C23" s="50">
        <v>20</v>
      </c>
      <c r="D23" s="50">
        <v>7</v>
      </c>
      <c r="E23" s="50">
        <v>5</v>
      </c>
      <c r="F23" s="21">
        <v>28275</v>
      </c>
      <c r="G23" s="51">
        <f>B23/F23*1000</f>
        <v>1.1317418213969936</v>
      </c>
      <c r="H23" s="51">
        <f>C23/F23*1000</f>
        <v>0.7073386383731212</v>
      </c>
      <c r="I23" s="51">
        <f>D23/F23*1000</f>
        <v>0.2475685234305924</v>
      </c>
      <c r="J23" s="51">
        <f>E23/F23*1000</f>
        <v>0.1768346595932803</v>
      </c>
    </row>
    <row r="24" spans="1:10" s="2" customFormat="1" ht="12" customHeight="1">
      <c r="A24" s="43"/>
      <c r="B24" s="21">
        <v>57</v>
      </c>
      <c r="C24" s="21">
        <v>40</v>
      </c>
      <c r="D24" s="21">
        <v>10</v>
      </c>
      <c r="E24" s="21">
        <v>7</v>
      </c>
      <c r="F24" s="21"/>
      <c r="G24" s="52">
        <f>B24/F23*1000</f>
        <v>2.0159151193633953</v>
      </c>
      <c r="H24" s="52">
        <f>C24/F23*1000</f>
        <v>1.4146772767462423</v>
      </c>
      <c r="I24" s="52">
        <f>D24/F23*1000</f>
        <v>0.3536693191865606</v>
      </c>
      <c r="J24" s="52">
        <f>E24/F23*1000</f>
        <v>0.2475685234305924</v>
      </c>
    </row>
    <row r="25" spans="1:10" s="2" customFormat="1" ht="24" customHeight="1">
      <c r="A25" s="43" t="s">
        <v>200</v>
      </c>
      <c r="B25" s="50">
        <v>25</v>
      </c>
      <c r="C25" s="50">
        <v>16</v>
      </c>
      <c r="D25" s="50">
        <v>5</v>
      </c>
      <c r="E25" s="50">
        <v>4</v>
      </c>
      <c r="F25" s="21">
        <v>28113</v>
      </c>
      <c r="G25" s="51">
        <f>B25/F25*1000</f>
        <v>0.8892683100345036</v>
      </c>
      <c r="H25" s="51">
        <f>C25/F25*1000</f>
        <v>0.5691317184220823</v>
      </c>
      <c r="I25" s="51">
        <f>D25/F25*1000</f>
        <v>0.17785366200690073</v>
      </c>
      <c r="J25" s="51">
        <f>E25/F25*1000</f>
        <v>0.14228292960552058</v>
      </c>
    </row>
    <row r="26" spans="1:10" s="2" customFormat="1" ht="12" customHeight="1">
      <c r="A26" s="43"/>
      <c r="B26" s="21">
        <v>43</v>
      </c>
      <c r="C26" s="21">
        <v>26</v>
      </c>
      <c r="D26" s="21">
        <v>8</v>
      </c>
      <c r="E26" s="21">
        <v>9</v>
      </c>
      <c r="F26" s="21"/>
      <c r="G26" s="52">
        <f>B26/F25*1000</f>
        <v>1.5295414932593463</v>
      </c>
      <c r="H26" s="52">
        <f>C26/F25*1000</f>
        <v>0.9248390424358838</v>
      </c>
      <c r="I26" s="52">
        <f>D26/F25*1000</f>
        <v>0.28456585921104116</v>
      </c>
      <c r="J26" s="52">
        <f>E26/F25*1000</f>
        <v>0.3201365916124213</v>
      </c>
    </row>
    <row r="27" spans="1:10" s="2" customFormat="1" ht="24" customHeight="1">
      <c r="A27" s="43" t="s">
        <v>201</v>
      </c>
      <c r="B27" s="50">
        <v>24</v>
      </c>
      <c r="C27" s="50">
        <v>18</v>
      </c>
      <c r="D27" s="50">
        <v>5</v>
      </c>
      <c r="E27" s="50">
        <v>1</v>
      </c>
      <c r="F27" s="21">
        <v>28190</v>
      </c>
      <c r="G27" s="51">
        <f>B27/F27*1000</f>
        <v>0.8513657325292657</v>
      </c>
      <c r="H27" s="51">
        <f>C27/F27*1000</f>
        <v>0.6385242993969493</v>
      </c>
      <c r="I27" s="51">
        <f>D27/F27*1000</f>
        <v>0.17736786094359702</v>
      </c>
      <c r="J27" s="51">
        <f>E27/F27*1000</f>
        <v>0.0354735721887194</v>
      </c>
    </row>
    <row r="28" spans="1:10" s="2" customFormat="1" ht="12" customHeight="1">
      <c r="A28" s="43"/>
      <c r="B28" s="21">
        <v>44</v>
      </c>
      <c r="C28" s="21">
        <v>27</v>
      </c>
      <c r="D28" s="21">
        <v>11</v>
      </c>
      <c r="E28" s="21">
        <v>6</v>
      </c>
      <c r="F28" s="21"/>
      <c r="G28" s="52">
        <f>B28/F27*1000</f>
        <v>1.5608371763036537</v>
      </c>
      <c r="H28" s="52">
        <f>C28/F27*1000</f>
        <v>0.9577864490954239</v>
      </c>
      <c r="I28" s="52">
        <f>D28/F27*1000</f>
        <v>0.3902092940759134</v>
      </c>
      <c r="J28" s="52">
        <f>E28/F27*1000</f>
        <v>0.21284143313231643</v>
      </c>
    </row>
    <row r="29" spans="1:10" s="2" customFormat="1" ht="24" customHeight="1">
      <c r="A29" s="43" t="s">
        <v>231</v>
      </c>
      <c r="B29" s="50">
        <v>19</v>
      </c>
      <c r="C29" s="50">
        <v>14</v>
      </c>
      <c r="D29" s="50">
        <v>3</v>
      </c>
      <c r="E29" s="50">
        <v>2</v>
      </c>
      <c r="F29" s="21">
        <v>28376</v>
      </c>
      <c r="G29" s="51">
        <f>B29/F29*1000</f>
        <v>0.6695799266986185</v>
      </c>
      <c r="H29" s="51">
        <f>C29/F29*1000</f>
        <v>0.4933746828305611</v>
      </c>
      <c r="I29" s="51">
        <f>D29/F29*1000</f>
        <v>0.1057231463208345</v>
      </c>
      <c r="J29" s="51">
        <f>E29/F29*1000</f>
        <v>0.07048209754722301</v>
      </c>
    </row>
    <row r="30" spans="1:10" s="2" customFormat="1" ht="19.5" customHeight="1" thickBot="1">
      <c r="A30" s="44"/>
      <c r="B30" s="21">
        <v>27</v>
      </c>
      <c r="C30" s="21">
        <v>19</v>
      </c>
      <c r="D30" s="21">
        <v>6</v>
      </c>
      <c r="E30" s="21">
        <v>2</v>
      </c>
      <c r="F30" s="21"/>
      <c r="G30" s="52">
        <f>B30/F29*1000</f>
        <v>0.9515083168875106</v>
      </c>
      <c r="H30" s="52">
        <f>C30/F29*1000</f>
        <v>0.6695799266986185</v>
      </c>
      <c r="I30" s="52">
        <f>D30/F29*1000</f>
        <v>0.211446292641669</v>
      </c>
      <c r="J30" s="52">
        <f>E30/F29*1000</f>
        <v>0.07048209754722301</v>
      </c>
    </row>
    <row r="31" spans="1:10" s="2" customFormat="1" ht="56.25" customHeight="1">
      <c r="A31" s="72" t="s">
        <v>105</v>
      </c>
      <c r="B31" s="72"/>
      <c r="C31" s="72"/>
      <c r="D31" s="72"/>
      <c r="E31" s="72"/>
      <c r="F31" s="72"/>
      <c r="G31" s="72"/>
      <c r="H31" s="72"/>
      <c r="I31" s="72"/>
      <c r="J31" s="72"/>
    </row>
    <row r="32" s="2" customFormat="1" ht="52.5" customHeight="1"/>
    <row r="33" spans="1:10" s="2" customFormat="1" ht="12" customHeight="1">
      <c r="A33" s="60" t="s">
        <v>225</v>
      </c>
      <c r="B33" s="60"/>
      <c r="C33" s="60"/>
      <c r="D33" s="60"/>
      <c r="E33" s="60"/>
      <c r="F33" s="60"/>
      <c r="G33" s="60"/>
      <c r="H33" s="60"/>
      <c r="I33" s="60"/>
      <c r="J33" s="60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85" t="s">
        <v>145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18" customFormat="1" ht="34.5" customHeight="1">
      <c r="A3" s="57" t="s">
        <v>107</v>
      </c>
      <c r="B3" s="63" t="s">
        <v>108</v>
      </c>
      <c r="C3" s="65"/>
      <c r="D3" s="65"/>
      <c r="E3" s="65"/>
      <c r="F3" s="64" t="s">
        <v>4</v>
      </c>
      <c r="G3" s="88" t="s">
        <v>84</v>
      </c>
      <c r="H3" s="62"/>
      <c r="I3" s="62"/>
      <c r="J3" s="62"/>
    </row>
    <row r="4" spans="1:10" s="18" customFormat="1" ht="25.5" customHeight="1" thickBot="1">
      <c r="A4" s="58"/>
      <c r="B4" s="30" t="s">
        <v>109</v>
      </c>
      <c r="C4" s="29" t="s">
        <v>110</v>
      </c>
      <c r="D4" s="29" t="s">
        <v>111</v>
      </c>
      <c r="E4" s="29" t="s">
        <v>112</v>
      </c>
      <c r="F4" s="87"/>
      <c r="G4" s="29" t="s">
        <v>109</v>
      </c>
      <c r="H4" s="29" t="s">
        <v>110</v>
      </c>
      <c r="I4" s="29" t="s">
        <v>111</v>
      </c>
      <c r="J4" s="42" t="s">
        <v>112</v>
      </c>
    </row>
    <row r="5" spans="1:10" s="2" customFormat="1" ht="24" customHeight="1">
      <c r="A5" s="43" t="s">
        <v>190</v>
      </c>
      <c r="B5" s="50">
        <f>4736-2</f>
        <v>4734</v>
      </c>
      <c r="C5" s="50">
        <v>4103</v>
      </c>
      <c r="D5" s="50">
        <f>457-2</f>
        <v>455</v>
      </c>
      <c r="E5" s="50">
        <v>176</v>
      </c>
      <c r="F5" s="21">
        <v>845488</v>
      </c>
      <c r="G5" s="51">
        <f>B5/F5*1000</f>
        <v>5.599133281607782</v>
      </c>
      <c r="H5" s="51">
        <f>C5/F5*1000</f>
        <v>4.852818727172946</v>
      </c>
      <c r="I5" s="51">
        <f>D5/F5*1000</f>
        <v>0.5381507484435024</v>
      </c>
      <c r="J5" s="51">
        <f>E5/F5*1000</f>
        <v>0.20816380599133283</v>
      </c>
    </row>
    <row r="6" spans="1:10" s="2" customFormat="1" ht="12" customHeight="1">
      <c r="A6" s="43"/>
      <c r="B6" s="21">
        <f>5714-2</f>
        <v>5712</v>
      </c>
      <c r="C6" s="21">
        <v>4992</v>
      </c>
      <c r="D6" s="21">
        <f>493-2</f>
        <v>491</v>
      </c>
      <c r="E6" s="21">
        <v>229</v>
      </c>
      <c r="F6" s="21"/>
      <c r="G6" s="52">
        <f>B6/F5*1000</f>
        <v>6.755861703536892</v>
      </c>
      <c r="H6" s="52">
        <f>C6/F5*1000</f>
        <v>5.904282497208713</v>
      </c>
      <c r="I6" s="52">
        <f>D6/F5*1000</f>
        <v>0.5807297087599115</v>
      </c>
      <c r="J6" s="52">
        <f>E6/F5*1000</f>
        <v>0.27084949756826826</v>
      </c>
    </row>
    <row r="7" spans="1:10" s="2" customFormat="1" ht="24" customHeight="1">
      <c r="A7" s="43" t="s">
        <v>191</v>
      </c>
      <c r="B7" s="50">
        <v>4962</v>
      </c>
      <c r="C7" s="50">
        <v>4349</v>
      </c>
      <c r="D7" s="50">
        <v>453</v>
      </c>
      <c r="E7" s="50">
        <v>160</v>
      </c>
      <c r="F7" s="21">
        <v>756594</v>
      </c>
      <c r="G7" s="51">
        <f>B7/F7*1000</f>
        <v>6.558339082784161</v>
      </c>
      <c r="H7" s="51">
        <f>C7/F7*1000</f>
        <v>5.748129115483337</v>
      </c>
      <c r="I7" s="51">
        <f>D7/F7*1000</f>
        <v>0.5987359138454706</v>
      </c>
      <c r="J7" s="51">
        <f>E7/F7*1000</f>
        <v>0.21147405345535386</v>
      </c>
    </row>
    <row r="8" spans="1:10" s="2" customFormat="1" ht="12" customHeight="1">
      <c r="A8" s="43"/>
      <c r="B8" s="21">
        <v>6049</v>
      </c>
      <c r="C8" s="21">
        <v>5316</v>
      </c>
      <c r="D8" s="21">
        <v>505</v>
      </c>
      <c r="E8" s="21">
        <v>228</v>
      </c>
      <c r="F8" s="21"/>
      <c r="G8" s="52">
        <f>B8/F7*1000</f>
        <v>7.995040933446472</v>
      </c>
      <c r="H8" s="52">
        <f>C8/F7*1000</f>
        <v>7.026225426054132</v>
      </c>
      <c r="I8" s="52">
        <f>D8/F7*1000</f>
        <v>0.6674649812184607</v>
      </c>
      <c r="J8" s="52">
        <f>E8/F7*1000</f>
        <v>0.30135052617387925</v>
      </c>
    </row>
    <row r="9" spans="1:10" s="2" customFormat="1" ht="24" customHeight="1">
      <c r="A9" s="43" t="s">
        <v>192</v>
      </c>
      <c r="B9" s="50">
        <v>5531</v>
      </c>
      <c r="C9" s="50">
        <v>4910</v>
      </c>
      <c r="D9" s="50">
        <v>433</v>
      </c>
      <c r="E9" s="50">
        <v>188</v>
      </c>
      <c r="F9" s="21">
        <v>724753</v>
      </c>
      <c r="G9" s="51">
        <f>B9/F9*1000</f>
        <v>7.631565512664315</v>
      </c>
      <c r="H9" s="51">
        <f>C9/F9*1000</f>
        <v>6.774721870761487</v>
      </c>
      <c r="I9" s="51">
        <f>D9/F9*1000</f>
        <v>0.597444922615015</v>
      </c>
      <c r="J9" s="51">
        <f>E9/F9*1000</f>
        <v>0.2593987192878125</v>
      </c>
    </row>
    <row r="10" spans="1:10" s="2" customFormat="1" ht="12" customHeight="1">
      <c r="A10" s="43"/>
      <c r="B10" s="21">
        <v>6792</v>
      </c>
      <c r="C10" s="21">
        <v>6025</v>
      </c>
      <c r="D10" s="21">
        <v>504</v>
      </c>
      <c r="E10" s="21">
        <v>263</v>
      </c>
      <c r="F10" s="21"/>
      <c r="G10" s="52">
        <f>B10/F9*1000</f>
        <v>9.3714686244831</v>
      </c>
      <c r="H10" s="52">
        <f>C10/F9*1000</f>
        <v>8.313177041005694</v>
      </c>
      <c r="I10" s="52">
        <f>D10/F9*1000</f>
        <v>0.6954093325588165</v>
      </c>
      <c r="J10" s="52">
        <f>E10/F9*1000</f>
        <v>0.36288225091858883</v>
      </c>
    </row>
    <row r="11" spans="1:10" s="2" customFormat="1" ht="24" customHeight="1">
      <c r="A11" s="43" t="s">
        <v>193</v>
      </c>
      <c r="B11" s="50">
        <v>6750</v>
      </c>
      <c r="C11" s="50">
        <v>6040</v>
      </c>
      <c r="D11" s="50">
        <v>527</v>
      </c>
      <c r="E11" s="50">
        <v>183</v>
      </c>
      <c r="F11" s="21">
        <v>720803</v>
      </c>
      <c r="G11" s="51">
        <f>B11/F11*1000</f>
        <v>9.36455591888491</v>
      </c>
      <c r="H11" s="51">
        <f>C11/F11*1000</f>
        <v>8.379543370379977</v>
      </c>
      <c r="I11" s="51">
        <f>D11/F11*1000</f>
        <v>0.7311290324818293</v>
      </c>
      <c r="J11" s="51">
        <f>E11/F11*1000</f>
        <v>0.253883516023102</v>
      </c>
    </row>
    <row r="12" spans="1:10" s="2" customFormat="1" ht="12" customHeight="1">
      <c r="A12" s="43"/>
      <c r="B12" s="21">
        <v>8228</v>
      </c>
      <c r="C12" s="21">
        <v>7368</v>
      </c>
      <c r="D12" s="21">
        <v>606</v>
      </c>
      <c r="E12" s="21">
        <v>254</v>
      </c>
      <c r="F12" s="21"/>
      <c r="G12" s="52">
        <f>B12/F11*1000</f>
        <v>11.415046829716303</v>
      </c>
      <c r="H12" s="52">
        <f>C12/F11*1000</f>
        <v>10.221933038569485</v>
      </c>
      <c r="I12" s="52">
        <f>D12/F11*1000</f>
        <v>0.840729020273223</v>
      </c>
      <c r="J12" s="52">
        <f>E12/F11*1000</f>
        <v>0.3523847708735951</v>
      </c>
    </row>
    <row r="13" spans="1:10" s="2" customFormat="1" ht="24" customHeight="1">
      <c r="A13" s="43" t="s">
        <v>194</v>
      </c>
      <c r="B13" s="50">
        <v>8257</v>
      </c>
      <c r="C13" s="50">
        <v>7420</v>
      </c>
      <c r="D13" s="50">
        <v>691</v>
      </c>
      <c r="E13" s="50">
        <v>146</v>
      </c>
      <c r="F13" s="21">
        <v>718305</v>
      </c>
      <c r="G13" s="51">
        <f>B13/F13*1000</f>
        <v>11.495116976771705</v>
      </c>
      <c r="H13" s="51">
        <f>C13/F13*1000</f>
        <v>10.329873800126688</v>
      </c>
      <c r="I13" s="51">
        <f>D13/F13*1000</f>
        <v>0.961986899715302</v>
      </c>
      <c r="J13" s="51">
        <f>E13/F13*1000</f>
        <v>0.20325627692971648</v>
      </c>
    </row>
    <row r="14" spans="1:10" s="2" customFormat="1" ht="12" customHeight="1">
      <c r="A14" s="43"/>
      <c r="B14" s="21">
        <v>10030</v>
      </c>
      <c r="C14" s="21">
        <v>9046</v>
      </c>
      <c r="D14" s="21">
        <v>780</v>
      </c>
      <c r="E14" s="21">
        <v>204</v>
      </c>
      <c r="F14" s="21"/>
      <c r="G14" s="52">
        <f>B14/F13*1000</f>
        <v>13.963427791815453</v>
      </c>
      <c r="H14" s="52">
        <f>C14/F13*1000</f>
        <v>12.593536171960379</v>
      </c>
      <c r="I14" s="52">
        <f>D14/F13*1000</f>
        <v>1.0858896986656088</v>
      </c>
      <c r="J14" s="52">
        <f>E14/F13*1000</f>
        <v>0.2840019211894669</v>
      </c>
    </row>
    <row r="15" spans="1:10" s="2" customFormat="1" ht="24" customHeight="1">
      <c r="A15" s="43" t="s">
        <v>195</v>
      </c>
      <c r="B15" s="50">
        <v>9367</v>
      </c>
      <c r="C15" s="50">
        <v>8488</v>
      </c>
      <c r="D15" s="50">
        <v>723</v>
      </c>
      <c r="E15" s="50">
        <v>156</v>
      </c>
      <c r="F15" s="21">
        <v>698926</v>
      </c>
      <c r="G15" s="51">
        <f>B15/F15*1000</f>
        <v>13.401991054847008</v>
      </c>
      <c r="H15" s="51">
        <f>C15/F15*1000</f>
        <v>12.144347184108188</v>
      </c>
      <c r="I15" s="51">
        <f>D15/F15*1000</f>
        <v>1.03444427593193</v>
      </c>
      <c r="J15" s="51">
        <f>E15/F15*1000</f>
        <v>0.22319959480688945</v>
      </c>
    </row>
    <row r="16" spans="1:10" s="2" customFormat="1" ht="12" customHeight="1">
      <c r="A16" s="43"/>
      <c r="B16" s="21">
        <v>11229</v>
      </c>
      <c r="C16" s="21">
        <v>10187</v>
      </c>
      <c r="D16" s="21">
        <v>836</v>
      </c>
      <c r="E16" s="21">
        <v>206</v>
      </c>
      <c r="F16" s="21"/>
      <c r="G16" s="52">
        <f>B16/F15*1000</f>
        <v>16.066078526195906</v>
      </c>
      <c r="H16" s="52">
        <f>C16/F15*1000</f>
        <v>14.575219694216555</v>
      </c>
      <c r="I16" s="52">
        <f>D16/F15*1000</f>
        <v>1.196120905503587</v>
      </c>
      <c r="J16" s="52">
        <f>E16/F15*1000</f>
        <v>0.29473792647576424</v>
      </c>
    </row>
    <row r="17" spans="1:10" s="2" customFormat="1" ht="24" customHeight="1">
      <c r="A17" s="43" t="s">
        <v>196</v>
      </c>
      <c r="B17" s="50">
        <v>9312</v>
      </c>
      <c r="C17" s="50">
        <v>8435</v>
      </c>
      <c r="D17" s="50">
        <v>733</v>
      </c>
      <c r="E17" s="50">
        <v>144</v>
      </c>
      <c r="F17" s="21">
        <v>685597</v>
      </c>
      <c r="G17" s="51">
        <f>B17/F17*1000</f>
        <v>13.582323143187617</v>
      </c>
      <c r="H17" s="51">
        <f>C17/F17*1000</f>
        <v>12.303146017266704</v>
      </c>
      <c r="I17" s="51">
        <f>D17/F17*1000</f>
        <v>1.0691412010262589</v>
      </c>
      <c r="J17" s="51">
        <f>E17/F17*1000</f>
        <v>0.21003592489465386</v>
      </c>
    </row>
    <row r="18" spans="1:10" s="2" customFormat="1" ht="12" customHeight="1">
      <c r="A18" s="43"/>
      <c r="B18" s="21">
        <v>11115</v>
      </c>
      <c r="C18" s="21">
        <v>10062</v>
      </c>
      <c r="D18" s="21">
        <v>868</v>
      </c>
      <c r="E18" s="21">
        <v>185</v>
      </c>
      <c r="F18" s="21"/>
      <c r="G18" s="52">
        <f>B18/F17*1000</f>
        <v>16.212147952806095</v>
      </c>
      <c r="H18" s="52">
        <f>C18/F17*1000</f>
        <v>14.676260252013938</v>
      </c>
      <c r="I18" s="52">
        <f>D18/F17*1000</f>
        <v>1.266049880614997</v>
      </c>
      <c r="J18" s="52">
        <f>E18/F17*1000</f>
        <v>0.26983782017715946</v>
      </c>
    </row>
    <row r="19" spans="1:10" s="2" customFormat="1" ht="24" customHeight="1">
      <c r="A19" s="43" t="s">
        <v>197</v>
      </c>
      <c r="B19" s="50">
        <v>8826</v>
      </c>
      <c r="C19" s="50">
        <v>8008</v>
      </c>
      <c r="D19" s="50">
        <v>690</v>
      </c>
      <c r="E19" s="50">
        <v>128</v>
      </c>
      <c r="F19" s="21">
        <v>679065</v>
      </c>
      <c r="G19" s="51">
        <f>B19/F19*1000</f>
        <v>12.99728302887058</v>
      </c>
      <c r="H19" s="51">
        <f>C19/F19*1000</f>
        <v>11.792685530840199</v>
      </c>
      <c r="I19" s="51">
        <f>D19/F19*1000</f>
        <v>1.016103024010956</v>
      </c>
      <c r="J19" s="51">
        <f>E19/F19*1000</f>
        <v>0.18849447401942376</v>
      </c>
    </row>
    <row r="20" spans="1:10" s="2" customFormat="1" ht="12" customHeight="1">
      <c r="A20" s="43"/>
      <c r="B20" s="21">
        <v>10439</v>
      </c>
      <c r="C20" s="21">
        <v>9447</v>
      </c>
      <c r="D20" s="21">
        <v>827</v>
      </c>
      <c r="E20" s="21">
        <v>165</v>
      </c>
      <c r="F20" s="21"/>
      <c r="G20" s="52">
        <f>B20/F19*1000</f>
        <v>15.372607924130975</v>
      </c>
      <c r="H20" s="52">
        <f>C20/F19*1000</f>
        <v>13.91177575048044</v>
      </c>
      <c r="I20" s="52">
        <f>D20/F19*1000</f>
        <v>1.2178510157348708</v>
      </c>
      <c r="J20" s="52">
        <f>E20/F19*1000</f>
        <v>0.24298115791566346</v>
      </c>
    </row>
    <row r="21" spans="1:10" s="2" customFormat="1" ht="24" customHeight="1">
      <c r="A21" s="43" t="s">
        <v>198</v>
      </c>
      <c r="B21" s="50">
        <v>8857</v>
      </c>
      <c r="C21" s="50">
        <v>8174</v>
      </c>
      <c r="D21" s="50">
        <v>565</v>
      </c>
      <c r="E21" s="50">
        <v>118</v>
      </c>
      <c r="F21" s="21">
        <v>673838</v>
      </c>
      <c r="G21" s="51">
        <f>B21/F21*1000</f>
        <v>13.144108821408114</v>
      </c>
      <c r="H21" s="51">
        <f>C21/F21*1000</f>
        <v>12.130512081538887</v>
      </c>
      <c r="I21" s="51">
        <f>D21/F21*1000</f>
        <v>0.8384804656312052</v>
      </c>
      <c r="J21" s="51">
        <f>E21/F21*1000</f>
        <v>0.1751162742380216</v>
      </c>
    </row>
    <row r="22" spans="1:10" s="2" customFormat="1" ht="12" customHeight="1">
      <c r="A22" s="43"/>
      <c r="B22" s="21">
        <v>10304</v>
      </c>
      <c r="C22" s="21">
        <v>9462</v>
      </c>
      <c r="D22" s="21">
        <v>671</v>
      </c>
      <c r="E22" s="21">
        <v>171</v>
      </c>
      <c r="F22" s="21"/>
      <c r="G22" s="52">
        <f>B22/F21*1000</f>
        <v>15.291509235157411</v>
      </c>
      <c r="H22" s="52">
        <f>C22/F21*1000</f>
        <v>14.041950735933563</v>
      </c>
      <c r="I22" s="52">
        <f>D22/F21*1000</f>
        <v>0.9957883052009533</v>
      </c>
      <c r="J22" s="52">
        <f>E22/F21*1000</f>
        <v>0.25377019402289575</v>
      </c>
    </row>
    <row r="23" spans="1:10" s="2" customFormat="1" ht="24" customHeight="1">
      <c r="A23" s="43" t="s">
        <v>199</v>
      </c>
      <c r="B23" s="50">
        <v>9148</v>
      </c>
      <c r="C23" s="50">
        <v>8512</v>
      </c>
      <c r="D23" s="50">
        <v>547</v>
      </c>
      <c r="E23" s="50">
        <v>89</v>
      </c>
      <c r="F23" s="21">
        <v>677086</v>
      </c>
      <c r="G23" s="51">
        <f>B23/F23*1000</f>
        <v>13.510839095772177</v>
      </c>
      <c r="H23" s="51">
        <f>C23/F23*1000</f>
        <v>12.57151971832234</v>
      </c>
      <c r="I23" s="51">
        <f>D23/F23*1000</f>
        <v>0.8078737412972651</v>
      </c>
      <c r="J23" s="51">
        <f>E23/F23*1000</f>
        <v>0.13144563615257146</v>
      </c>
    </row>
    <row r="24" spans="1:10" s="2" customFormat="1" ht="12" customHeight="1">
      <c r="A24" s="43"/>
      <c r="B24" s="21">
        <v>10783</v>
      </c>
      <c r="C24" s="21">
        <v>10003</v>
      </c>
      <c r="D24" s="21">
        <v>658</v>
      </c>
      <c r="E24" s="21">
        <v>122</v>
      </c>
      <c r="F24" s="21"/>
      <c r="G24" s="52">
        <f>B24/F23*1000</f>
        <v>15.925598816103125</v>
      </c>
      <c r="H24" s="52">
        <f>C24/F23*1000</f>
        <v>14.773603353192946</v>
      </c>
      <c r="I24" s="52">
        <f>D24/F23*1000</f>
        <v>0.971811557172944</v>
      </c>
      <c r="J24" s="52">
        <f>E24/F23*1000</f>
        <v>0.18018390573723278</v>
      </c>
    </row>
    <row r="25" spans="1:10" s="2" customFormat="1" ht="24" customHeight="1">
      <c r="A25" s="43" t="s">
        <v>200</v>
      </c>
      <c r="B25" s="50">
        <v>8900</v>
      </c>
      <c r="C25" s="50">
        <v>8254</v>
      </c>
      <c r="D25" s="50">
        <v>528</v>
      </c>
      <c r="E25" s="50">
        <v>118</v>
      </c>
      <c r="F25" s="21">
        <v>686282</v>
      </c>
      <c r="G25" s="51">
        <f>B25/F25*1000</f>
        <v>12.968429887422372</v>
      </c>
      <c r="H25" s="51">
        <f>C25/F25*1000</f>
        <v>12.027125875369018</v>
      </c>
      <c r="I25" s="51">
        <f>D25/F25*1000</f>
        <v>0.7693630315234845</v>
      </c>
      <c r="J25" s="51">
        <f>E25/F25*1000</f>
        <v>0.17194098052986967</v>
      </c>
    </row>
    <row r="26" spans="1:10" s="2" customFormat="1" ht="12" customHeight="1">
      <c r="A26" s="43"/>
      <c r="B26" s="21">
        <v>10528</v>
      </c>
      <c r="C26" s="21">
        <v>9694</v>
      </c>
      <c r="D26" s="21">
        <v>669</v>
      </c>
      <c r="E26" s="21">
        <v>165</v>
      </c>
      <c r="F26" s="21"/>
      <c r="G26" s="52">
        <f>B26/F25*1000</f>
        <v>15.340632567953115</v>
      </c>
      <c r="H26" s="52">
        <f>C26/F25*1000</f>
        <v>14.125388688614885</v>
      </c>
      <c r="I26" s="52">
        <f>D26/F25*1000</f>
        <v>0.9748179319871423</v>
      </c>
      <c r="J26" s="52">
        <f>E26/F25*1000</f>
        <v>0.2404259473510889</v>
      </c>
    </row>
    <row r="27" spans="1:10" s="2" customFormat="1" ht="24" customHeight="1">
      <c r="A27" s="43" t="s">
        <v>201</v>
      </c>
      <c r="B27" s="50">
        <v>9396</v>
      </c>
      <c r="C27" s="50">
        <v>8781</v>
      </c>
      <c r="D27" s="50">
        <v>502</v>
      </c>
      <c r="E27" s="50">
        <v>113</v>
      </c>
      <c r="F27" s="21">
        <v>701841</v>
      </c>
      <c r="G27" s="51">
        <f>B27/F27*1000</f>
        <v>13.387647629591317</v>
      </c>
      <c r="H27" s="51">
        <f>C27/F27*1000</f>
        <v>12.511380782826878</v>
      </c>
      <c r="I27" s="51">
        <f>D27/F27*1000</f>
        <v>0.7152617188223543</v>
      </c>
      <c r="J27" s="51">
        <f>E27/F27*1000</f>
        <v>0.16100512794208374</v>
      </c>
    </row>
    <row r="28" spans="1:10" s="2" customFormat="1" ht="12" customHeight="1">
      <c r="A28" s="43"/>
      <c r="B28" s="21">
        <v>11222</v>
      </c>
      <c r="C28" s="21">
        <v>10401</v>
      </c>
      <c r="D28" s="21">
        <v>654</v>
      </c>
      <c r="E28" s="21">
        <v>167</v>
      </c>
      <c r="F28" s="21"/>
      <c r="G28" s="52">
        <f>B28/F27*1000</f>
        <v>15.989376511204103</v>
      </c>
      <c r="H28" s="52">
        <f>C28/F27*1000</f>
        <v>14.819595891377107</v>
      </c>
      <c r="I28" s="52">
        <f>D28/F27*1000</f>
        <v>0.9318349882665732</v>
      </c>
      <c r="J28" s="52">
        <f>E28/F27*1000</f>
        <v>0.23794563156042467</v>
      </c>
    </row>
    <row r="29" spans="1:10" s="2" customFormat="1" ht="24" customHeight="1">
      <c r="A29" s="43" t="s">
        <v>231</v>
      </c>
      <c r="B29" s="50">
        <v>9560</v>
      </c>
      <c r="C29" s="50">
        <v>8933</v>
      </c>
      <c r="D29" s="50">
        <v>541</v>
      </c>
      <c r="E29" s="50">
        <v>86</v>
      </c>
      <c r="F29" s="21">
        <v>707142</v>
      </c>
      <c r="G29" s="51">
        <f>B29/F29*1000</f>
        <v>13.519208306111079</v>
      </c>
      <c r="H29" s="51">
        <f>C29/F29*1000</f>
        <v>12.632540564695633</v>
      </c>
      <c r="I29" s="51">
        <f>D29/F29*1000</f>
        <v>0.7650514323855746</v>
      </c>
      <c r="J29" s="51">
        <f>E29/F29*1000</f>
        <v>0.12161630902986953</v>
      </c>
    </row>
    <row r="30" spans="1:10" s="2" customFormat="1" ht="15" customHeight="1" thickBot="1">
      <c r="A30" s="44"/>
      <c r="B30" s="21">
        <v>11327</v>
      </c>
      <c r="C30" s="21">
        <v>10516</v>
      </c>
      <c r="D30" s="21">
        <v>687</v>
      </c>
      <c r="E30" s="21">
        <v>124</v>
      </c>
      <c r="F30" s="21"/>
      <c r="G30" s="52">
        <f>B30/F29*1000</f>
        <v>16.01799921373642</v>
      </c>
      <c r="H30" s="52">
        <f>C30/F29*1000</f>
        <v>14.871129136722185</v>
      </c>
      <c r="I30" s="52">
        <f>D30/F29*1000</f>
        <v>0.971516329110702</v>
      </c>
      <c r="J30" s="52">
        <f>E30/F29*1000</f>
        <v>0.1753537479035328</v>
      </c>
    </row>
    <row r="31" spans="1:10" s="2" customFormat="1" ht="60" customHeight="1">
      <c r="A31" s="72" t="s">
        <v>105</v>
      </c>
      <c r="B31" s="72"/>
      <c r="C31" s="72"/>
      <c r="D31" s="72"/>
      <c r="E31" s="72"/>
      <c r="F31" s="72"/>
      <c r="G31" s="72"/>
      <c r="H31" s="72"/>
      <c r="I31" s="72"/>
      <c r="J31" s="72"/>
    </row>
    <row r="32" s="2" customFormat="1" ht="48" customHeight="1"/>
    <row r="33" spans="1:10" s="2" customFormat="1" ht="12" customHeight="1">
      <c r="A33" s="59" t="s">
        <v>226</v>
      </c>
      <c r="B33" s="60"/>
      <c r="C33" s="60"/>
      <c r="D33" s="60"/>
      <c r="E33" s="60"/>
      <c r="F33" s="60"/>
      <c r="G33" s="60"/>
      <c r="H33" s="60"/>
      <c r="I33" s="60"/>
      <c r="J33" s="60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2008-03-17T05:58:13Z</cp:lastPrinted>
  <dcterms:created xsi:type="dcterms:W3CDTF">2000-07-04T10:22:20Z</dcterms:created>
  <dcterms:modified xsi:type="dcterms:W3CDTF">2008-07-16T03:01:53Z</dcterms:modified>
  <cp:category/>
  <cp:version/>
  <cp:contentType/>
  <cp:contentStatus/>
</cp:coreProperties>
</file>